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defaultThemeVersion="124226"/>
  <bookViews>
    <workbookView xWindow="120" yWindow="120" windowWidth="15180" windowHeight="9285" activeTab="5"/>
  </bookViews>
  <sheets>
    <sheet name="Hoja1" sheetId="1" r:id="rId1"/>
    <sheet name="Hoja2" sheetId="2" r:id="rId2"/>
    <sheet name="Hoja3" sheetId="3" r:id="rId3"/>
    <sheet name="Hoja4" sheetId="5" r:id="rId4"/>
    <sheet name="programa tx" sheetId="4" r:id="rId5"/>
    <sheet name="PROGRAMA TESIS" sheetId="6" r:id="rId6"/>
  </sheets>
  <definedNames>
    <definedName name="_xlnm.Print_Area" localSheetId="0">Hoja1!$A$1:$E$60</definedName>
  </definedNames>
  <calcPr calcId="144525"/>
</workbook>
</file>

<file path=xl/calcChain.xml><?xml version="1.0" encoding="utf-8"?>
<calcChain xmlns="http://schemas.openxmlformats.org/spreadsheetml/2006/main">
  <c r="G82" i="6" l="1"/>
  <c r="E82" i="6"/>
  <c r="G81" i="6"/>
  <c r="D9" i="5"/>
  <c r="D8" i="5"/>
  <c r="D7" i="5"/>
  <c r="D5" i="5"/>
  <c r="D4" i="5"/>
  <c r="D3" i="5"/>
  <c r="G102" i="6"/>
  <c r="E103" i="6"/>
  <c r="I98" i="6"/>
  <c r="G22" i="6"/>
  <c r="I22" i="6" s="1"/>
  <c r="G23" i="6"/>
  <c r="E41" i="6"/>
  <c r="E43" i="6" s="1"/>
  <c r="I39" i="6"/>
  <c r="G38" i="6"/>
  <c r="I38" i="6" s="1"/>
  <c r="G29" i="6" l="1"/>
  <c r="G27" i="6"/>
  <c r="E25" i="6"/>
  <c r="G24" i="6"/>
  <c r="G21" i="6"/>
  <c r="G149" i="6"/>
  <c r="G122" i="6"/>
  <c r="E133" i="6"/>
  <c r="E134" i="6" s="1"/>
  <c r="G128" i="6"/>
  <c r="G141" i="6"/>
  <c r="I141" i="6" s="1"/>
  <c r="E142" i="6"/>
  <c r="G142" i="6"/>
  <c r="G130" i="6"/>
  <c r="G126" i="6"/>
  <c r="E104" i="6"/>
  <c r="G98" i="6"/>
  <c r="G104" i="6" s="1"/>
  <c r="G79" i="6"/>
  <c r="G25" i="6" l="1"/>
  <c r="G30" i="6" s="1"/>
  <c r="G31" i="6" s="1"/>
  <c r="E30" i="6"/>
  <c r="E31" i="6" s="1"/>
  <c r="G133" i="6"/>
  <c r="E135" i="6"/>
  <c r="G143" i="6"/>
  <c r="G144" i="6" s="1"/>
  <c r="E143" i="6"/>
  <c r="E144" i="6" s="1"/>
  <c r="G105" i="6"/>
  <c r="G106" i="6" s="1"/>
  <c r="E105" i="6"/>
  <c r="E106" i="6" s="1"/>
  <c r="E118" i="6"/>
  <c r="G115" i="6"/>
  <c r="E81" i="6"/>
  <c r="G72" i="6"/>
  <c r="I70" i="6"/>
  <c r="G70" i="6"/>
  <c r="G69" i="6"/>
  <c r="G68" i="6"/>
  <c r="I67" i="6"/>
  <c r="G67" i="6"/>
  <c r="I66" i="6"/>
  <c r="G66" i="6"/>
  <c r="I65" i="6"/>
  <c r="G65" i="6"/>
  <c r="I63" i="6"/>
  <c r="G63" i="6"/>
  <c r="G60" i="6" s="1"/>
  <c r="G58" i="6"/>
  <c r="I56" i="6"/>
  <c r="G56" i="6"/>
  <c r="G55" i="6" s="1"/>
  <c r="G53" i="6"/>
  <c r="G41" i="6"/>
  <c r="G43" i="6" s="1"/>
  <c r="E13" i="6"/>
  <c r="G12" i="6"/>
  <c r="G11" i="6"/>
  <c r="G6" i="6"/>
  <c r="G5" i="6"/>
  <c r="G32" i="6" l="1"/>
  <c r="E44" i="6"/>
  <c r="E45" i="6" s="1"/>
  <c r="E32" i="6"/>
  <c r="G118" i="6"/>
  <c r="G119" i="6" s="1"/>
  <c r="G120" i="6" s="1"/>
  <c r="G13" i="6"/>
  <c r="G14" i="6" s="1"/>
  <c r="G15" i="6" s="1"/>
  <c r="E14" i="6"/>
  <c r="E15" i="6" s="1"/>
  <c r="G51" i="6"/>
  <c r="G83" i="6"/>
  <c r="E83" i="6"/>
  <c r="G64" i="6"/>
  <c r="E119" i="6"/>
  <c r="E120" i="6" s="1"/>
  <c r="G210" i="4"/>
  <c r="G45" i="6" l="1"/>
  <c r="G44" i="6"/>
  <c r="E183" i="4"/>
  <c r="G157" i="4"/>
  <c r="G32" i="4"/>
  <c r="G47" i="4"/>
  <c r="G160" i="4" l="1"/>
  <c r="J168" i="4" l="1"/>
  <c r="T74" i="4" l="1"/>
  <c r="Q15" i="3" l="1"/>
  <c r="S15" i="3"/>
  <c r="S13" i="3"/>
  <c r="G56" i="4"/>
  <c r="E18" i="3" l="1"/>
  <c r="E19" i="3"/>
  <c r="E20" i="3"/>
  <c r="D20" i="3"/>
  <c r="I56" i="4"/>
  <c r="I50" i="4"/>
  <c r="E76" i="4"/>
  <c r="E77" i="4" s="1"/>
  <c r="E78" i="4" s="1"/>
  <c r="I58" i="4"/>
  <c r="I59" i="4"/>
  <c r="I60" i="4"/>
  <c r="I61" i="4"/>
  <c r="I64" i="4"/>
  <c r="G58" i="4"/>
  <c r="G61" i="4"/>
  <c r="G62" i="4"/>
  <c r="G63" i="4"/>
  <c r="G64" i="4"/>
  <c r="G59" i="4"/>
  <c r="G60" i="4"/>
  <c r="E184" i="4"/>
  <c r="E185" i="4" s="1"/>
  <c r="E161" i="4"/>
  <c r="E162" i="4" s="1"/>
  <c r="E163" i="4" s="1"/>
  <c r="G159" i="4"/>
  <c r="G33" i="4"/>
  <c r="G31" i="4"/>
  <c r="E263" i="4"/>
  <c r="E264" i="4" s="1"/>
  <c r="E265" i="4" s="1"/>
  <c r="G259" i="4"/>
  <c r="G263" i="4" s="1"/>
  <c r="G179" i="4"/>
  <c r="G178" i="4"/>
  <c r="P71" i="4"/>
  <c r="G67" i="4"/>
  <c r="G66" i="4"/>
  <c r="G54" i="4"/>
  <c r="G53" i="4" s="1"/>
  <c r="G51" i="4"/>
  <c r="G50" i="4"/>
  <c r="G48" i="4"/>
  <c r="G46" i="4"/>
  <c r="G29" i="4"/>
  <c r="G27" i="4"/>
  <c r="G25" i="4"/>
  <c r="E17" i="4"/>
  <c r="E18" i="4" s="1"/>
  <c r="E19" i="4" s="1"/>
  <c r="G16" i="4"/>
  <c r="G15" i="4"/>
  <c r="G13" i="4"/>
  <c r="G12" i="4"/>
  <c r="G11" i="4"/>
  <c r="G10" i="4"/>
  <c r="G9" i="4"/>
  <c r="G8" i="4"/>
  <c r="G7" i="4"/>
  <c r="G6" i="4"/>
  <c r="G4" i="4"/>
  <c r="E49" i="2"/>
  <c r="G200" i="2"/>
  <c r="G183" i="4" l="1"/>
  <c r="O71" i="4"/>
  <c r="P66" i="4" s="1"/>
  <c r="P67" i="4" s="1"/>
  <c r="O48" i="4"/>
  <c r="G44" i="4"/>
  <c r="P182" i="4"/>
  <c r="G49" i="4"/>
  <c r="G57" i="4"/>
  <c r="P59" i="4"/>
  <c r="O52" i="4"/>
  <c r="G76" i="4"/>
  <c r="G77" i="4" s="1"/>
  <c r="G78" i="4" s="1"/>
  <c r="J169" i="4" s="1"/>
  <c r="O75" i="4"/>
  <c r="O64" i="4"/>
  <c r="O56" i="4"/>
  <c r="R71" i="4"/>
  <c r="P62" i="4"/>
  <c r="G184" i="4"/>
  <c r="G185" i="4" s="1"/>
  <c r="G161" i="4"/>
  <c r="G162" i="4" s="1"/>
  <c r="G163" i="4" s="1"/>
  <c r="G35" i="4"/>
  <c r="G36" i="4" s="1"/>
  <c r="G37" i="4" s="1"/>
  <c r="E35" i="4"/>
  <c r="E36" i="4" s="1"/>
  <c r="E37" i="4" s="1"/>
  <c r="G17" i="4"/>
  <c r="G18" i="4" s="1"/>
  <c r="G264" i="4"/>
  <c r="G265" i="4" s="1"/>
  <c r="G119" i="2"/>
  <c r="G122" i="2"/>
  <c r="P133" i="2"/>
  <c r="G127" i="2"/>
  <c r="G128" i="2"/>
  <c r="G126" i="2"/>
  <c r="E9" i="3"/>
  <c r="E4" i="3"/>
  <c r="E8" i="3"/>
  <c r="E7" i="3"/>
  <c r="E5" i="3"/>
  <c r="E6" i="3"/>
  <c r="G55" i="3"/>
  <c r="G52" i="3"/>
  <c r="Q59" i="4" l="1"/>
  <c r="S71" i="4" s="1"/>
  <c r="T71" i="4" s="1"/>
  <c r="R59" i="4"/>
  <c r="G19" i="4"/>
  <c r="O128" i="2"/>
  <c r="G124" i="2"/>
  <c r="G121" i="2"/>
  <c r="G120" i="2"/>
  <c r="I120" i="2" s="1"/>
  <c r="P128" i="2" l="1"/>
  <c r="P129" i="2" s="1"/>
  <c r="F20" i="3"/>
  <c r="J18" i="3"/>
  <c r="M26" i="3"/>
  <c r="L26" i="3"/>
  <c r="K26" i="3"/>
  <c r="G26" i="3"/>
  <c r="E26" i="3" s="1"/>
  <c r="H26" i="3"/>
  <c r="J28" i="3"/>
  <c r="I26" i="3"/>
  <c r="J29" i="3" s="1"/>
  <c r="D11" i="3"/>
  <c r="L11" i="3"/>
  <c r="J7" i="3"/>
  <c r="J6" i="3"/>
  <c r="H7" i="3"/>
  <c r="H6" i="3"/>
  <c r="F26" i="3" l="1"/>
  <c r="H11" i="3"/>
  <c r="J11" i="3"/>
  <c r="G333" i="2"/>
  <c r="E337" i="2"/>
  <c r="G95" i="2"/>
  <c r="G91" i="2"/>
  <c r="G96" i="2"/>
  <c r="G102" i="2"/>
  <c r="G93" i="2"/>
  <c r="G97" i="2"/>
  <c r="G98" i="2"/>
  <c r="E129" i="2"/>
  <c r="E130" i="2" s="1"/>
  <c r="G49" i="2"/>
  <c r="G285" i="2"/>
  <c r="G284" i="2"/>
  <c r="G283" i="2"/>
  <c r="G282" i="2"/>
  <c r="E205" i="2"/>
  <c r="E206" i="2" s="1"/>
  <c r="E232" i="2"/>
  <c r="E233" i="2" s="1"/>
  <c r="G229" i="2"/>
  <c r="G230" i="2"/>
  <c r="G203" i="2"/>
  <c r="G204" i="2"/>
  <c r="G201" i="2"/>
  <c r="G123" i="2"/>
  <c r="O124" i="2" s="1"/>
  <c r="G47" i="2"/>
  <c r="G51" i="2"/>
  <c r="G50" i="2"/>
  <c r="G10" i="2"/>
  <c r="G11" i="2"/>
  <c r="G12" i="2"/>
  <c r="G13" i="2"/>
  <c r="G14" i="2"/>
  <c r="G15" i="2"/>
  <c r="G16" i="2"/>
  <c r="G17" i="2"/>
  <c r="G19" i="2"/>
  <c r="G20" i="2"/>
  <c r="G8" i="2"/>
  <c r="E21" i="2"/>
  <c r="E22" i="2" s="1"/>
  <c r="C56" i="1"/>
  <c r="C57" i="1"/>
  <c r="C47" i="1"/>
  <c r="C48" i="1"/>
  <c r="C39" i="1"/>
  <c r="C40" i="1" s="1"/>
  <c r="C27" i="1"/>
  <c r="C21" i="1" s="1"/>
  <c r="C28" i="1"/>
  <c r="C18" i="1"/>
  <c r="C19" i="1"/>
  <c r="C5" i="1"/>
  <c r="G202" i="2"/>
  <c r="C42" i="1" l="1"/>
  <c r="C50" i="1"/>
  <c r="C30" i="1"/>
  <c r="E52" i="2"/>
  <c r="E53" i="2" s="1"/>
  <c r="G205" i="2"/>
  <c r="G206" i="2" s="1"/>
  <c r="G207" i="2" s="1"/>
  <c r="E234" i="2"/>
  <c r="E23" i="2"/>
  <c r="E207" i="2"/>
  <c r="G337" i="2"/>
  <c r="G338" i="2" s="1"/>
  <c r="G339" i="2" s="1"/>
  <c r="E338" i="2"/>
  <c r="E339" i="2" s="1"/>
  <c r="G21" i="2"/>
  <c r="G232" i="2"/>
  <c r="G52" i="2"/>
  <c r="E131" i="2"/>
  <c r="G129" i="2"/>
  <c r="E54" i="2" l="1"/>
  <c r="G22" i="2"/>
  <c r="G23" i="2" s="1"/>
  <c r="G53" i="2"/>
  <c r="G54" i="2" s="1"/>
  <c r="G233" i="2"/>
  <c r="G234" i="2" s="1"/>
  <c r="G130" i="2"/>
  <c r="G131" i="2" s="1"/>
</calcChain>
</file>

<file path=xl/sharedStrings.xml><?xml version="1.0" encoding="utf-8"?>
<sst xmlns="http://schemas.openxmlformats.org/spreadsheetml/2006/main" count="2176" uniqueCount="392">
  <si>
    <t>Depósito</t>
  </si>
  <si>
    <t>DIRECCION Y ADMINISTRACION</t>
  </si>
  <si>
    <t>Direccion General + SH</t>
  </si>
  <si>
    <t>Sala de Reuniones</t>
  </si>
  <si>
    <t>Pool de Secretarias</t>
  </si>
  <si>
    <t>Sala de Espera</t>
  </si>
  <si>
    <t>2 Oficinas Gerenciales (15m2 c/u)</t>
  </si>
  <si>
    <t>Area Administrativa</t>
  </si>
  <si>
    <t>Publicidad</t>
  </si>
  <si>
    <t>Relaciones Públicas</t>
  </si>
  <si>
    <t>Eventos</t>
  </si>
  <si>
    <t>SSHH (Hy M)</t>
  </si>
  <si>
    <t>Archivo General</t>
  </si>
  <si>
    <t>Subtotal</t>
  </si>
  <si>
    <t>SSHH (H y M)</t>
  </si>
  <si>
    <t>Deposito de libros</t>
  </si>
  <si>
    <t>Salas de lectura</t>
  </si>
  <si>
    <t>Hemeroteca</t>
  </si>
  <si>
    <t>Hall + busqueda</t>
  </si>
  <si>
    <t>BIBLIOTECA</t>
  </si>
  <si>
    <t>SSHH y Vestidores (60m2 c/u)</t>
  </si>
  <si>
    <t>Mediateca</t>
  </si>
  <si>
    <t>Videoteca</t>
  </si>
  <si>
    <t>Recepcion y fotocopias</t>
  </si>
  <si>
    <t>CENTRO CULTURAL: PROGRAMA ARQUITECTONICO</t>
  </si>
  <si>
    <t xml:space="preserve">1 salas de espectadores </t>
  </si>
  <si>
    <t>1 escenarios</t>
  </si>
  <si>
    <t xml:space="preserve">1 cabinas de luces, sonido y proyeccion </t>
  </si>
  <si>
    <t>2 Restaurantes-Cafeterias+SH+cocina (150 m2 c/u)</t>
  </si>
  <si>
    <t>Anfiteatro al aire libre (escenario + servicios)</t>
  </si>
  <si>
    <t xml:space="preserve">Foyer + snack </t>
  </si>
  <si>
    <t xml:space="preserve">SSHH </t>
  </si>
  <si>
    <t>Circulaciones y muros (20%)</t>
  </si>
  <si>
    <t>Circulaciones y muros (30%)</t>
  </si>
  <si>
    <t>Patio de comidas</t>
  </si>
  <si>
    <t xml:space="preserve">SALAS DE EXPOSICIONES </t>
  </si>
  <si>
    <t>Depósitos</t>
  </si>
  <si>
    <t>Administración</t>
  </si>
  <si>
    <t>Comedor personal</t>
  </si>
  <si>
    <t>PATIO DE COMIDAS Y SERVICIOS</t>
  </si>
  <si>
    <t>AUDITORIO MULTIUSOS                                  (300 espectadores )</t>
  </si>
  <si>
    <r>
      <t>4 SUM integrables (50 m</t>
    </r>
    <r>
      <rPr>
        <sz val="10"/>
        <rFont val="Calibri"/>
        <family val="2"/>
      </rPr>
      <t>²</t>
    </r>
    <r>
      <rPr>
        <sz val="10"/>
        <rFont val="Arial"/>
        <family val="2"/>
      </rPr>
      <t xml:space="preserve"> c/u)</t>
    </r>
  </si>
  <si>
    <r>
      <t>2 Salas de Exposiciones integrables (150m</t>
    </r>
    <r>
      <rPr>
        <sz val="10"/>
        <rFont val="Calibri"/>
        <family val="2"/>
      </rPr>
      <t>²</t>
    </r>
    <r>
      <rPr>
        <sz val="10"/>
        <rFont val="Arial"/>
        <family val="2"/>
      </rPr>
      <t xml:space="preserve"> c/u)</t>
    </r>
  </si>
  <si>
    <t>Lineamientos</t>
  </si>
  <si>
    <t>AMBIENTES</t>
  </si>
  <si>
    <t>ASPECTOS CUALITATIVOS</t>
  </si>
  <si>
    <t>Actividades</t>
  </si>
  <si>
    <t>Ambientes</t>
  </si>
  <si>
    <t>Sub Ambiente</t>
  </si>
  <si>
    <t>Usuarios</t>
  </si>
  <si>
    <t>Cantidad</t>
  </si>
  <si>
    <t>Mobiliario</t>
  </si>
  <si>
    <t>Iluminacion</t>
  </si>
  <si>
    <t>ventilacion</t>
  </si>
  <si>
    <t>alturas</t>
  </si>
  <si>
    <t>Paquete funcional</t>
  </si>
  <si>
    <t xml:space="preserve">2 Oficinas Gerenciales </t>
  </si>
  <si>
    <t>mínimo 2.5 m</t>
  </si>
  <si>
    <t>ventilacion natural</t>
  </si>
  <si>
    <t>natural</t>
  </si>
  <si>
    <t>no tiene requerimientos</t>
  </si>
  <si>
    <t>Área parcial</t>
  </si>
  <si>
    <t>Área total</t>
  </si>
  <si>
    <t>ÁREAS</t>
  </si>
  <si>
    <t>Área Administrativa</t>
  </si>
  <si>
    <t>1u,1i,1l</t>
  </si>
  <si>
    <t>Direccion General</t>
  </si>
  <si>
    <t>oficina gerencial</t>
  </si>
  <si>
    <t>SS.HH.</t>
  </si>
  <si>
    <t>m²</t>
  </si>
  <si>
    <t>A. CUANTITATIVO</t>
  </si>
  <si>
    <t>un urinario, un inodoro un lavadero</t>
  </si>
  <si>
    <t>mesa, 5 sillas, proyector, telefono</t>
  </si>
  <si>
    <t>3 escritorios, 3 sillas, 3 computadoras, 3 teléfonos y fax</t>
  </si>
  <si>
    <t>3 sillas</t>
  </si>
  <si>
    <t>1 escritorio, 3 sillas, computadora y teléfono</t>
  </si>
  <si>
    <t>2 escritorios, 6 sillas, 2 computadoras y 2 teléfonos</t>
  </si>
  <si>
    <t>1 escritorio, 2 sillas, computadora y teléfono</t>
  </si>
  <si>
    <t>1 muebles</t>
  </si>
  <si>
    <t>repisas</t>
  </si>
  <si>
    <t>mínimo 5 m</t>
  </si>
  <si>
    <t>mínimo 3 m</t>
  </si>
  <si>
    <t>2 urinarios, 2 inodoros 2 lavaderos</t>
  </si>
  <si>
    <t xml:space="preserve">5 mesas </t>
  </si>
  <si>
    <t>300 butacas</t>
  </si>
  <si>
    <t>3 escritorios, 3 sillas, 3 computadoras, 1 teléfono</t>
  </si>
  <si>
    <t>estudiar, trabajar, leer</t>
  </si>
  <si>
    <t>escritorio con 4 sillas, computadora, pizarra</t>
  </si>
  <si>
    <t xml:space="preserve">iluminacion natural </t>
  </si>
  <si>
    <t>leer, estudiar</t>
  </si>
  <si>
    <t>guardar libros especiales</t>
  </si>
  <si>
    <t>5 escritorios, 5 computadoras</t>
  </si>
  <si>
    <t>mínimo 4 m</t>
  </si>
  <si>
    <t>orientarse, buscar información</t>
  </si>
  <si>
    <t>10 escritorios, dos sillones, 4pufs</t>
  </si>
  <si>
    <t>10 escritorios, 10 computadoras</t>
  </si>
  <si>
    <t xml:space="preserve">Sala de Exposición integrable </t>
  </si>
  <si>
    <t>escenario</t>
  </si>
  <si>
    <t>servicios</t>
  </si>
  <si>
    <t>Anfiteatro al aire libre</t>
  </si>
  <si>
    <t>escalinatas</t>
  </si>
  <si>
    <t>Ventilación</t>
  </si>
  <si>
    <t>Alturas</t>
  </si>
  <si>
    <t>Comedor</t>
  </si>
  <si>
    <t>Cocina</t>
  </si>
  <si>
    <t>2u,2i,2l</t>
  </si>
  <si>
    <t>estacionarse</t>
  </si>
  <si>
    <r>
      <t>m</t>
    </r>
    <r>
      <rPr>
        <sz val="8"/>
        <color indexed="8"/>
        <rFont val="Calibri"/>
        <family val="2"/>
      </rPr>
      <t>²</t>
    </r>
  </si>
  <si>
    <r>
      <t>7.2</t>
    </r>
    <r>
      <rPr>
        <b/>
        <sz val="7"/>
        <rFont val="Times New Roman"/>
        <family val="1"/>
      </rPr>
      <t xml:space="preserve">  </t>
    </r>
    <r>
      <rPr>
        <b/>
        <u/>
        <sz val="11"/>
        <rFont val="Arial"/>
        <family val="2"/>
      </rPr>
      <t>Programa Centro cultural</t>
    </r>
  </si>
  <si>
    <t>Estacionamiento Autos</t>
  </si>
  <si>
    <t>Estacionamiento bicicletas</t>
  </si>
  <si>
    <t>Estacionamiento mototaxis</t>
  </si>
  <si>
    <t>Estacionamiento motos</t>
  </si>
  <si>
    <t>Vestíbulo</t>
  </si>
  <si>
    <t>Sala polivalente</t>
  </si>
  <si>
    <t>Sala informática jóvenes</t>
  </si>
  <si>
    <t>Sala informática adultos</t>
  </si>
  <si>
    <t>Zona escolares</t>
  </si>
  <si>
    <t>Zona general</t>
  </si>
  <si>
    <t>Área total biblioteca</t>
  </si>
  <si>
    <t>Multiusos</t>
  </si>
  <si>
    <t xml:space="preserve">Internet, información virtual </t>
  </si>
  <si>
    <t>Jugar, aprender</t>
  </si>
  <si>
    <t>Asearse</t>
  </si>
  <si>
    <t>Biblioteca</t>
  </si>
  <si>
    <t>PAQUETE INFORMACIÓN</t>
  </si>
  <si>
    <t>Características del espacio</t>
  </si>
  <si>
    <t>mínimo 8 m</t>
  </si>
  <si>
    <t>Estantería libre acceso + sala de lectura</t>
  </si>
  <si>
    <t>CAFETERÍA</t>
  </si>
  <si>
    <t>4u,4i,4l</t>
  </si>
  <si>
    <t>5 urinarios, 5 inodoros, 5 lavaderos</t>
  </si>
  <si>
    <t xml:space="preserve"> artificial</t>
  </si>
  <si>
    <t xml:space="preserve"> 5 maquinas fotocopiadoras</t>
  </si>
  <si>
    <t>40 computadoras, 40 escritorios, 40 sillas</t>
  </si>
  <si>
    <t>4000 m de est., 304 puntos de consulta, 120 00 libros</t>
  </si>
  <si>
    <t>500 m de est., 38 puntos de consulta, 15 volúmenes</t>
  </si>
  <si>
    <t>20 000 volúmenes,  80ml estantería</t>
  </si>
  <si>
    <t>Ditribución salas de estantería libre</t>
  </si>
  <si>
    <t>Superficie</t>
  </si>
  <si>
    <t>Capacidad</t>
  </si>
  <si>
    <t xml:space="preserve">   48 puntos de consulta</t>
  </si>
  <si>
    <t xml:space="preserve">   102 x 5 = 510 ml de estantes</t>
  </si>
  <si>
    <t xml:space="preserve">   15300 volúmenes</t>
  </si>
  <si>
    <r>
      <t>330 m</t>
    </r>
    <r>
      <rPr>
        <b/>
        <sz val="10"/>
        <rFont val="Calibri"/>
        <family val="2"/>
      </rPr>
      <t>²</t>
    </r>
  </si>
  <si>
    <t xml:space="preserve">   15000 volúmenes</t>
  </si>
  <si>
    <t xml:space="preserve">   100 x 5 = 500 ml de estantes</t>
  </si>
  <si>
    <t xml:space="preserve">   38 puntos de consulta</t>
  </si>
  <si>
    <r>
      <t xml:space="preserve">    330 m</t>
    </r>
    <r>
      <rPr>
        <b/>
        <sz val="10"/>
        <rFont val="Calibri"/>
        <family val="2"/>
      </rPr>
      <t>²</t>
    </r>
  </si>
  <si>
    <t>Cafetería</t>
  </si>
  <si>
    <t>Aulas</t>
  </si>
  <si>
    <t>Taller corte y confección</t>
  </si>
  <si>
    <t>Taller carpintería</t>
  </si>
  <si>
    <t>PAQUETE ESTACIONAMIENTOS</t>
  </si>
  <si>
    <t>PAQUETE CAPACITACIÓN</t>
  </si>
  <si>
    <t>PAQUETE EXPOSICIONES</t>
  </si>
  <si>
    <t>no tiene</t>
  </si>
  <si>
    <t>Área total dirección y administración</t>
  </si>
  <si>
    <t>PAQUETE PRESENTACIONES</t>
  </si>
  <si>
    <t>Área total capacitación</t>
  </si>
  <si>
    <t>A</t>
  </si>
  <si>
    <t>Zona de entrada</t>
  </si>
  <si>
    <t>D</t>
  </si>
  <si>
    <t>E</t>
  </si>
  <si>
    <t>F</t>
  </si>
  <si>
    <t>Zona infantil y de primeros lectores</t>
  </si>
  <si>
    <t>Servicios</t>
  </si>
  <si>
    <t>%</t>
  </si>
  <si>
    <t>Área</t>
  </si>
  <si>
    <t>Biblioteca España</t>
  </si>
  <si>
    <t>Biblioteca León Grieff</t>
  </si>
  <si>
    <t>Zona de consulta de adultos, estanterías libre acceso</t>
  </si>
  <si>
    <t>Biblioteca San Javier</t>
  </si>
  <si>
    <t>Biblioteca Torre Pacheco</t>
  </si>
  <si>
    <t>B</t>
  </si>
  <si>
    <t>C</t>
  </si>
  <si>
    <t>Zona de consulta de jóvenes, estanterías libre acceso</t>
  </si>
  <si>
    <t>libros</t>
  </si>
  <si>
    <t>Dotación libros</t>
  </si>
  <si>
    <t>Área estanterías</t>
  </si>
  <si>
    <t>revistas y periodicos</t>
  </si>
  <si>
    <t>consulta</t>
  </si>
  <si>
    <t>disponible</t>
  </si>
  <si>
    <t>puesto de trabajo</t>
  </si>
  <si>
    <t>Butacas (5%)</t>
  </si>
  <si>
    <t>Indiv. (80%)</t>
  </si>
  <si>
    <t>grupo (5%)</t>
  </si>
  <si>
    <t>varias (10%)</t>
  </si>
  <si>
    <t>estanterías</t>
  </si>
  <si>
    <t>población</t>
  </si>
  <si>
    <t xml:space="preserve"> </t>
  </si>
  <si>
    <t>total</t>
  </si>
  <si>
    <t>niños</t>
  </si>
  <si>
    <t>jóvenes</t>
  </si>
  <si>
    <t>adultos</t>
  </si>
  <si>
    <t>A. ZONA DE ENTRADA</t>
  </si>
  <si>
    <t>B. ZONA DE ADULTOS</t>
  </si>
  <si>
    <t>Área de Fotocopias</t>
  </si>
  <si>
    <t>Recepción</t>
  </si>
  <si>
    <t xml:space="preserve">iluminación natural </t>
  </si>
  <si>
    <t>ventilación natural</t>
  </si>
  <si>
    <t>Cubículos de estudio</t>
  </si>
  <si>
    <t>ver películas/ documentales, estudiar</t>
  </si>
  <si>
    <t>leer, estudiar, trabajar</t>
  </si>
  <si>
    <t xml:space="preserve">atención al publico </t>
  </si>
  <si>
    <t>Módulos de búsqueda</t>
  </si>
  <si>
    <t>buscar información</t>
  </si>
  <si>
    <t>dar servicio a usuarios</t>
  </si>
  <si>
    <t>C. ZONA JÓVENES</t>
  </si>
  <si>
    <t>D. ZONA INFANTIL</t>
  </si>
  <si>
    <t>E. SERVICIOS</t>
  </si>
  <si>
    <t>F. SALA POLIVALENTE</t>
  </si>
  <si>
    <t>Iluminación</t>
  </si>
  <si>
    <t>ventilación</t>
  </si>
  <si>
    <t>Espacio Juegos</t>
  </si>
  <si>
    <t>Espacio cuenta cuentos</t>
  </si>
  <si>
    <t>leer, jugar</t>
  </si>
  <si>
    <t>escuchar cuentos</t>
  </si>
  <si>
    <r>
      <t>m</t>
    </r>
    <r>
      <rPr>
        <sz val="10"/>
        <rFont val="Calibri"/>
        <family val="2"/>
      </rPr>
      <t>²</t>
    </r>
  </si>
  <si>
    <t>Puestos de lectura</t>
  </si>
  <si>
    <t>10 puestos</t>
  </si>
  <si>
    <t>Zona estantería abierta de libros infantiles + consulta</t>
  </si>
  <si>
    <t>Zona infantil  (1-5 años)</t>
  </si>
  <si>
    <t>Zona infantil  (6-10 años)</t>
  </si>
  <si>
    <t>Zona infantil  (11-14 años)</t>
  </si>
  <si>
    <t>Zona infantil (1-14 años)</t>
  </si>
  <si>
    <t>Espacio Audiovisual</t>
  </si>
  <si>
    <t>Ver películas, jugar</t>
  </si>
  <si>
    <t>Espacio de animación</t>
  </si>
  <si>
    <t xml:space="preserve">realizar actividades manuales </t>
  </si>
  <si>
    <t xml:space="preserve">iluminación artificial </t>
  </si>
  <si>
    <t>escritorio recepción, 2 computadoras</t>
  </si>
  <si>
    <t>Publicaciones periódicas</t>
  </si>
  <si>
    <t>Información periódicos todas las épocas</t>
  </si>
  <si>
    <t>Reuniones pequeñas</t>
  </si>
  <si>
    <t>Zona trabajo del personal</t>
  </si>
  <si>
    <t>administrar biblioteca</t>
  </si>
  <si>
    <t>Zona de servicios niños</t>
  </si>
  <si>
    <t>Zona de servicios jóvenes</t>
  </si>
  <si>
    <t>Zona de servicios adultos</t>
  </si>
  <si>
    <t>Zona de servicios trabajadores</t>
  </si>
  <si>
    <t>DISTRITOS</t>
  </si>
  <si>
    <t>TASA DE CRECIMIENTO</t>
  </si>
  <si>
    <t>Chincha Alta</t>
  </si>
  <si>
    <t xml:space="preserve">Alto Larán </t>
  </si>
  <si>
    <t xml:space="preserve">Chincha Baja </t>
  </si>
  <si>
    <t>El Carmen</t>
  </si>
  <si>
    <t>Grocio Prado</t>
  </si>
  <si>
    <t>Pueblo Nuevo</t>
  </si>
  <si>
    <t>Sunampe</t>
  </si>
  <si>
    <t xml:space="preserve">Tambo de Mora </t>
  </si>
  <si>
    <t>Paquetes</t>
  </si>
  <si>
    <t>CEPAC</t>
  </si>
  <si>
    <r>
      <t>1008 m</t>
    </r>
    <r>
      <rPr>
        <b/>
        <sz val="10"/>
        <rFont val="Calibri"/>
        <family val="2"/>
      </rPr>
      <t>²</t>
    </r>
  </si>
  <si>
    <r>
      <t>2016 m</t>
    </r>
    <r>
      <rPr>
        <b/>
        <sz val="10"/>
        <rFont val="Calibri"/>
        <family val="2"/>
      </rPr>
      <t>²</t>
    </r>
  </si>
  <si>
    <r>
      <t>873.6 m</t>
    </r>
    <r>
      <rPr>
        <b/>
        <sz val="10"/>
        <rFont val="Calibri"/>
        <family val="2"/>
      </rPr>
      <t>²</t>
    </r>
  </si>
  <si>
    <r>
      <t>1478 m</t>
    </r>
    <r>
      <rPr>
        <b/>
        <sz val="10"/>
        <rFont val="Calibri"/>
        <family val="2"/>
      </rPr>
      <t>²</t>
    </r>
  </si>
  <si>
    <t>1008 m²</t>
  </si>
  <si>
    <t>672 m²</t>
  </si>
  <si>
    <t>m129</t>
  </si>
  <si>
    <t>m127</t>
  </si>
  <si>
    <t>m128</t>
  </si>
  <si>
    <t>Sala polivalente 1</t>
  </si>
  <si>
    <t>Sala polivalente 2</t>
  </si>
  <si>
    <t>Sala polivalente 3</t>
  </si>
  <si>
    <t>65 sillas, 2 mesas</t>
  </si>
  <si>
    <t>24 carpetas, 8 mesas</t>
  </si>
  <si>
    <t>27 sillas, 2 mesas</t>
  </si>
  <si>
    <t xml:space="preserve">  </t>
  </si>
  <si>
    <t>PAQUETE DIFUSIÓN</t>
  </si>
  <si>
    <t>PRESENTACIONES</t>
  </si>
  <si>
    <t xml:space="preserve">ÁREA TOTAL PAQUETE DIFUSIÓN </t>
  </si>
  <si>
    <t>EXPOSICIONES</t>
  </si>
  <si>
    <t xml:space="preserve">1 cabinas de luces, sonido y proyección </t>
  </si>
  <si>
    <t>CINES</t>
  </si>
  <si>
    <t>PAQUETE CULTURAL</t>
  </si>
  <si>
    <t>ÁREA TOTAL PAQUETE CULTURAL</t>
  </si>
  <si>
    <t>Cuarto de proyección</t>
  </si>
  <si>
    <t>iluminación artificial</t>
  </si>
  <si>
    <t>ventilación artificial</t>
  </si>
  <si>
    <t>PAQUETE SERVICIOS</t>
  </si>
  <si>
    <t>ÁREA TOTAL SERVICIOS</t>
  </si>
  <si>
    <t>Zona infantil  (1-10 años)</t>
  </si>
  <si>
    <t>500 ml de est., 38 puntos de consulta, 15 000 libros</t>
  </si>
  <si>
    <t>Piura</t>
  </si>
  <si>
    <t>Paita</t>
  </si>
  <si>
    <t>Dotación de Libros</t>
  </si>
  <si>
    <t>Sullana</t>
  </si>
  <si>
    <t>Población</t>
  </si>
  <si>
    <t>Biblioteca España, Santo Domingo</t>
  </si>
  <si>
    <t>Libros por habitante</t>
  </si>
  <si>
    <t>1 libros por 10 hab.</t>
  </si>
  <si>
    <t>1 libros por 15 hab.</t>
  </si>
  <si>
    <t>1 libros por 28 hab.</t>
  </si>
  <si>
    <t>1 libros por 6 hab.</t>
  </si>
  <si>
    <t>1 libro cada 7 hab.</t>
  </si>
  <si>
    <t>Biblioteca Muncipal Torre Pacheco</t>
  </si>
  <si>
    <t>Bibliotec león Grieff, Villa Hermosa</t>
  </si>
  <si>
    <t>1 libro cada 5 hab.</t>
  </si>
  <si>
    <t>1 libro cada 6 hab.</t>
  </si>
  <si>
    <t>1 libro cada 2 hab.</t>
  </si>
  <si>
    <t>aforo</t>
  </si>
  <si>
    <t>estacionamientos</t>
  </si>
  <si>
    <t>Espacio Juegos, jardin</t>
  </si>
  <si>
    <t>Zona infantil  (1-14 años)</t>
  </si>
  <si>
    <t>Espacio Computadoras</t>
  </si>
  <si>
    <t>Bebeteca</t>
  </si>
  <si>
    <t>Sala inivdente</t>
  </si>
  <si>
    <t>Sala informática jóvenes y adultos</t>
  </si>
  <si>
    <t>F. Zona lectura informal</t>
  </si>
  <si>
    <t>2 urinarios, 5 inodoros, 5 lavaderos</t>
  </si>
  <si>
    <t>2 urinarios, 4 inodoros, 4 lavaderos</t>
  </si>
  <si>
    <t>3 urinarios, 6 inodoros, 6 lavaderos</t>
  </si>
  <si>
    <t>Taller mulitusos</t>
  </si>
  <si>
    <t>Taller Danza Afroperuana</t>
  </si>
  <si>
    <t>2u,5i,5l</t>
  </si>
  <si>
    <t>mínimo 2.1</t>
  </si>
  <si>
    <t>mímnimo 3m</t>
  </si>
  <si>
    <t>mínimo 3m</t>
  </si>
  <si>
    <t>ventilacion artificial</t>
  </si>
  <si>
    <t>1 urinarios, 2 inodoros 2lavaderos</t>
  </si>
  <si>
    <t>3 urinarios, 9inodoros 9 lavaderos</t>
  </si>
  <si>
    <t>Sala 1 y 2</t>
  </si>
  <si>
    <t xml:space="preserve">Boletería </t>
  </si>
  <si>
    <t>Restaurante Cultural</t>
  </si>
  <si>
    <t>Bar</t>
  </si>
  <si>
    <t>1u,2i,3l</t>
  </si>
  <si>
    <t>Hall</t>
  </si>
  <si>
    <t>Zona Adultos</t>
  </si>
  <si>
    <t>Zona Jóvenes</t>
  </si>
  <si>
    <t>Zona Niños</t>
  </si>
  <si>
    <t>Polivalente</t>
  </si>
  <si>
    <t>PAQUETE GASTRONOMICO</t>
  </si>
  <si>
    <t xml:space="preserve">16 sillas, 4 mesas, 2 sillones 3 cuerpos, 2 sillones 2 cuerpos </t>
  </si>
  <si>
    <t>2 sillones 3 cuerpos, 4 puffs</t>
  </si>
  <si>
    <t>12 sillas, 5 mesas, 2 sillones 3 cuerpos, 1 sillon 2 cuerpos, 1 banca fija para 6 personas</t>
  </si>
  <si>
    <t>Guardar libros especiales</t>
  </si>
  <si>
    <t>1u,2i,2l</t>
  </si>
  <si>
    <t>1urinarios, 1 inodoros 1 lavaderos</t>
  </si>
  <si>
    <t>1 escritorios, 7 sillas, 1 mesa de reuniones</t>
  </si>
  <si>
    <t>1 Oficina tesorería</t>
  </si>
  <si>
    <t>1 Oficina contabilidad</t>
  </si>
  <si>
    <t>Secretaría recepción</t>
  </si>
  <si>
    <t>1 Oficina Publicidad y marketing</t>
  </si>
  <si>
    <t>Foyer</t>
  </si>
  <si>
    <t>PAQUETE CINES</t>
  </si>
  <si>
    <t>PAQUETE COMERCIAL</t>
  </si>
  <si>
    <t>GALERIA COMERCIAL</t>
  </si>
  <si>
    <t>Tienda</t>
  </si>
  <si>
    <t>iluminación artificial y natural</t>
  </si>
  <si>
    <t>ventilación artificial y natural</t>
  </si>
  <si>
    <t>Depósito películas</t>
  </si>
  <si>
    <t>Hall de ingreso</t>
  </si>
  <si>
    <t>Snak y canchita</t>
  </si>
  <si>
    <t>Circulaciones y muros (12%)</t>
  </si>
  <si>
    <t>57 estacionamientos convencionales + 2 estacionamientos para discapacitados</t>
  </si>
  <si>
    <t>Cuarto de bombas</t>
  </si>
  <si>
    <t>58 estacionamientos convencionales + 2 estacionamientos para discapacitados</t>
  </si>
  <si>
    <r>
      <t>m</t>
    </r>
    <r>
      <rPr>
        <sz val="8"/>
        <color indexed="8"/>
        <rFont val="Calibri"/>
        <family val="2"/>
      </rPr>
      <t>129</t>
    </r>
    <r>
      <rPr>
        <sz val="11"/>
        <color theme="1"/>
        <rFont val="Calibri"/>
        <family val="2"/>
        <scheme val="minor"/>
      </rPr>
      <t/>
    </r>
  </si>
  <si>
    <t>59 estacionamientos convencionales + 2 estacionamientos para discapacitados</t>
  </si>
  <si>
    <t>Cuarto de tableros eléctricos</t>
  </si>
  <si>
    <t>Caseta vigilancia</t>
  </si>
  <si>
    <t>mínimo 2.5</t>
  </si>
  <si>
    <t>AUDITORIO</t>
  </si>
  <si>
    <t>ANFITEATRO</t>
  </si>
  <si>
    <t xml:space="preserve">ÁREA TOTAL PAQUETE EXPOSICIONES </t>
  </si>
  <si>
    <t>2 urinarios, 4 inodoros 4 lavaderos</t>
  </si>
  <si>
    <t>Sala de Exposición cerrada</t>
  </si>
  <si>
    <t>Circulaciones y muros (15%)</t>
  </si>
  <si>
    <t>mínimos 2.5 m</t>
  </si>
  <si>
    <t>ventilación natural y extracción de aire</t>
  </si>
  <si>
    <t>SSHH espectadores</t>
  </si>
  <si>
    <t>SSHH servicios</t>
  </si>
  <si>
    <t>6 SSHH</t>
  </si>
  <si>
    <t>4 SSHH</t>
  </si>
  <si>
    <t>Camerinos</t>
  </si>
  <si>
    <t>8 duchas, 8 camerinos, 17 sillas, 17 tocadores</t>
  </si>
  <si>
    <t>2 camerinos</t>
  </si>
  <si>
    <t>Circulaciones y muros (10%)</t>
  </si>
  <si>
    <t>iluminación natural y artificial</t>
  </si>
  <si>
    <t>iluminción natural y artificial</t>
  </si>
  <si>
    <t>3u,8i,8l</t>
  </si>
  <si>
    <t xml:space="preserve">iluminacion natural y artificial </t>
  </si>
  <si>
    <t>mímnimo 3 m</t>
  </si>
  <si>
    <t>1u,3i,3l</t>
  </si>
  <si>
    <t>Vestíbulo y módulo de búsqueda</t>
  </si>
  <si>
    <t>58 computadoras, 58 escritorios, 58 sillas</t>
  </si>
  <si>
    <t>85 sillas, 17 computadora, 17 pizarras, 17 mesas, 17 escritorios</t>
  </si>
  <si>
    <t xml:space="preserve">Sala polivalente 1 </t>
  </si>
  <si>
    <t>iluminación natural  y artificial</t>
  </si>
  <si>
    <t>ventilación natural y artificial</t>
  </si>
  <si>
    <t>3 sillones 3 cuerpos, 3 sillones de 2 cuerpos, 5 puffs, 1 mesa, 4 sillas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</si>
</sst>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000"/>
  </numFmts>
  <fonts count="30">
    <font>
      <sz val="10"/>
      <name val="Arial"/>
    </font>
    <font>
      <sz val="11"/>
      <color theme="1"/>
      <name val="Calibri"/>
      <family val="2"/>
      <scheme val="minor"/>
    </font>
    <font>
      <sz val="10"/>
      <name val="AvantGarde Bk BT"/>
      <family val="2"/>
    </font>
    <font>
      <b/>
      <u/>
      <sz val="14"/>
      <name val="AvantGarde Bk BT"/>
      <family val="2"/>
    </font>
    <font>
      <sz val="9"/>
      <name val="AvantGarde Bk BT"/>
      <family val="2"/>
    </font>
    <font>
      <sz val="9"/>
      <name val="Arial"/>
      <family val="2"/>
    </font>
    <font>
      <b/>
      <sz val="10"/>
      <name val="AvantGarde Bk BT"/>
      <family val="2"/>
    </font>
    <font>
      <b/>
      <u/>
      <sz val="12"/>
      <name val="AvantGarde Bk BT"/>
      <family val="2"/>
    </font>
    <font>
      <sz val="10"/>
      <name val="Arial"/>
      <family val="2"/>
    </font>
    <font>
      <sz val="10"/>
      <name val="Arial"/>
      <family val="2"/>
    </font>
    <font>
      <sz val="9"/>
      <name val="Arial"/>
      <family val="2"/>
    </font>
    <font>
      <b/>
      <sz val="10"/>
      <name val="Arial"/>
      <family val="2"/>
    </font>
    <font>
      <sz val="10"/>
      <name val="Calibri"/>
      <family val="2"/>
    </font>
    <font>
      <b/>
      <sz val="9"/>
      <name val="Arial"/>
      <family val="2"/>
    </font>
    <font>
      <sz val="8"/>
      <name val="Arial"/>
      <family val="2"/>
    </font>
    <font>
      <sz val="8"/>
      <name val="AvantGarde Bk BT"/>
      <family val="2"/>
    </font>
    <font>
      <b/>
      <sz val="8"/>
      <name val="Arial"/>
      <family val="2"/>
    </font>
    <font>
      <b/>
      <sz val="9"/>
      <name val="AvantGarde Bk BT"/>
      <family val="2"/>
    </font>
    <font>
      <sz val="8"/>
      <color indexed="8"/>
      <name val="Calibri"/>
      <family val="2"/>
    </font>
    <font>
      <b/>
      <sz val="11"/>
      <name val="Arial"/>
      <family val="2"/>
    </font>
    <font>
      <b/>
      <sz val="7"/>
      <name val="Times New Roman"/>
      <family val="1"/>
    </font>
    <font>
      <b/>
      <u/>
      <sz val="11"/>
      <name val="Arial"/>
      <family val="2"/>
    </font>
    <font>
      <sz val="8"/>
      <color theme="1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7"/>
      <name val="Arial"/>
      <family val="2"/>
    </font>
    <font>
      <b/>
      <sz val="10"/>
      <name val="Calibri"/>
      <family val="2"/>
    </font>
    <font>
      <b/>
      <sz val="12"/>
      <name val="Arial"/>
      <family val="2"/>
    </font>
    <font>
      <b/>
      <sz val="12"/>
      <color theme="1"/>
      <name val="Arial"/>
      <family val="2"/>
    </font>
    <font>
      <sz val="10"/>
      <name val="Arial"/>
      <family val="2"/>
    </font>
  </fonts>
  <fills count="17">
    <fill>
      <patternFill patternType="none"/>
    </fill>
    <fill>
      <patternFill patternType="gray125"/>
    </fill>
    <fill>
      <patternFill patternType="solid">
        <fgColor theme="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4200"/>
        <bgColor indexed="64"/>
      </patternFill>
    </fill>
    <fill>
      <patternFill patternType="solid">
        <fgColor rgb="FF1563FF"/>
        <bgColor indexed="64"/>
      </patternFill>
    </fill>
    <fill>
      <patternFill patternType="solid">
        <fgColor rgb="FF948A54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9F6437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00A400"/>
        <bgColor indexed="64"/>
      </patternFill>
    </fill>
    <fill>
      <patternFill patternType="solid">
        <fgColor rgb="FFD60093"/>
        <bgColor indexed="64"/>
      </patternFill>
    </fill>
  </fills>
  <borders count="85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ck">
        <color indexed="64"/>
      </left>
      <right style="medium">
        <color indexed="64"/>
      </right>
      <top style="thick">
        <color indexed="64"/>
      </top>
      <bottom style="thick">
        <color indexed="64"/>
      </bottom>
      <diagonal/>
    </border>
    <border>
      <left/>
      <right style="medium">
        <color indexed="64"/>
      </right>
      <top style="thick">
        <color indexed="64"/>
      </top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ck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ck">
        <color indexed="64"/>
      </right>
      <top/>
      <bottom style="medium">
        <color indexed="64"/>
      </bottom>
      <diagonal/>
    </border>
    <border>
      <left style="thick">
        <color indexed="64"/>
      </left>
      <right style="medium">
        <color indexed="64"/>
      </right>
      <top/>
      <bottom style="thick">
        <color indexed="64"/>
      </bottom>
      <diagonal/>
    </border>
    <border>
      <left/>
      <right style="medium">
        <color indexed="64"/>
      </right>
      <top/>
      <bottom style="thick">
        <color indexed="64"/>
      </bottom>
      <diagonal/>
    </border>
    <border>
      <left/>
      <right style="thick">
        <color indexed="64"/>
      </right>
      <top/>
      <bottom style="thick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</borders>
  <cellStyleXfs count="2">
    <xf numFmtId="0" fontId="0" fillId="0" borderId="0"/>
    <xf numFmtId="9" fontId="29" fillId="0" borderId="0" applyFont="0" applyFill="0" applyBorder="0" applyAlignment="0" applyProtection="0"/>
  </cellStyleXfs>
  <cellXfs count="1048">
    <xf numFmtId="0" fontId="0" fillId="0" borderId="0" xfId="0"/>
    <xf numFmtId="0" fontId="2" fillId="0" borderId="0" xfId="0" applyFont="1"/>
    <xf numFmtId="0" fontId="4" fillId="0" borderId="0" xfId="0" applyFont="1"/>
    <xf numFmtId="0" fontId="5" fillId="0" borderId="0" xfId="0" applyFont="1"/>
    <xf numFmtId="2" fontId="4" fillId="0" borderId="0" xfId="0" applyNumberFormat="1" applyFont="1"/>
    <xf numFmtId="17" fontId="4" fillId="0" borderId="0" xfId="0" applyNumberFormat="1" applyFont="1" applyAlignment="1">
      <alignment horizontal="left"/>
    </xf>
    <xf numFmtId="164" fontId="4" fillId="0" borderId="0" xfId="0" applyNumberFormat="1" applyFont="1"/>
    <xf numFmtId="0" fontId="6" fillId="0" borderId="0" xfId="0" applyFont="1"/>
    <xf numFmtId="2" fontId="2" fillId="0" borderId="0" xfId="0" applyNumberFormat="1" applyFont="1"/>
    <xf numFmtId="0" fontId="2" fillId="0" borderId="0" xfId="0" applyFont="1" applyAlignment="1">
      <alignment horizontal="right"/>
    </xf>
    <xf numFmtId="0" fontId="6" fillId="0" borderId="0" xfId="0" applyFont="1" applyAlignment="1">
      <alignment horizontal="right"/>
    </xf>
    <xf numFmtId="0" fontId="6" fillId="0" borderId="0" xfId="0" applyFont="1" applyAlignment="1">
      <alignment horizontal="left"/>
    </xf>
    <xf numFmtId="0" fontId="2" fillId="0" borderId="0" xfId="0" applyFont="1" applyAlignment="1">
      <alignment horizontal="left"/>
    </xf>
    <xf numFmtId="1" fontId="2" fillId="0" borderId="0" xfId="0" applyNumberFormat="1" applyFont="1" applyAlignment="1">
      <alignment horizontal="right"/>
    </xf>
    <xf numFmtId="2" fontId="6" fillId="0" borderId="0" xfId="0" applyNumberFormat="1" applyFont="1"/>
    <xf numFmtId="2" fontId="2" fillId="0" borderId="0" xfId="0" applyNumberFormat="1" applyFont="1" applyAlignment="1">
      <alignment horizontal="right"/>
    </xf>
    <xf numFmtId="0" fontId="3" fillId="0" borderId="0" xfId="0" applyFont="1" applyAlignment="1">
      <alignment horizontal="left"/>
    </xf>
    <xf numFmtId="0" fontId="7" fillId="0" borderId="0" xfId="0" applyFont="1" applyAlignment="1">
      <alignment horizontal="left"/>
    </xf>
    <xf numFmtId="0" fontId="4" fillId="0" borderId="0" xfId="0" applyFont="1" applyAlignment="1">
      <alignment horizontal="left"/>
    </xf>
    <xf numFmtId="0" fontId="0" fillId="0" borderId="0" xfId="0" applyAlignment="1">
      <alignment horizontal="left"/>
    </xf>
    <xf numFmtId="0" fontId="9" fillId="0" borderId="0" xfId="0" applyFont="1"/>
    <xf numFmtId="0" fontId="10" fillId="0" borderId="0" xfId="0" applyFont="1"/>
    <xf numFmtId="0" fontId="2" fillId="0" borderId="1" xfId="0" applyFont="1" applyBorder="1" applyAlignment="1">
      <alignment horizontal="left"/>
    </xf>
    <xf numFmtId="0" fontId="9" fillId="2" borderId="2" xfId="0" applyFont="1" applyFill="1" applyBorder="1"/>
    <xf numFmtId="0" fontId="11" fillId="3" borderId="3" xfId="0" applyFont="1" applyFill="1" applyBorder="1" applyAlignment="1">
      <alignment horizontal="left"/>
    </xf>
    <xf numFmtId="2" fontId="11" fillId="3" borderId="4" xfId="0" applyNumberFormat="1" applyFont="1" applyFill="1" applyBorder="1" applyAlignment="1">
      <alignment horizontal="right"/>
    </xf>
    <xf numFmtId="0" fontId="9" fillId="0" borderId="5" xfId="0" applyFont="1" applyBorder="1" applyAlignment="1">
      <alignment horizontal="left"/>
    </xf>
    <xf numFmtId="1" fontId="9" fillId="0" borderId="6" xfId="0" applyNumberFormat="1" applyFont="1" applyBorder="1" applyAlignment="1">
      <alignment horizontal="right"/>
    </xf>
    <xf numFmtId="0" fontId="9" fillId="0" borderId="7" xfId="0" applyFont="1" applyBorder="1" applyAlignment="1">
      <alignment horizontal="left"/>
    </xf>
    <xf numFmtId="1" fontId="9" fillId="0" borderId="8" xfId="0" applyNumberFormat="1" applyFont="1" applyBorder="1" applyAlignment="1">
      <alignment horizontal="right"/>
    </xf>
    <xf numFmtId="0" fontId="9" fillId="0" borderId="9" xfId="0" applyFont="1" applyBorder="1" applyAlignment="1">
      <alignment horizontal="left"/>
    </xf>
    <xf numFmtId="1" fontId="9" fillId="0" borderId="10" xfId="0" applyNumberFormat="1" applyFont="1" applyBorder="1" applyAlignment="1">
      <alignment horizontal="right"/>
    </xf>
    <xf numFmtId="0" fontId="9" fillId="2" borderId="11" xfId="0" applyFont="1" applyFill="1" applyBorder="1" applyAlignment="1">
      <alignment horizontal="left"/>
    </xf>
    <xf numFmtId="1" fontId="9" fillId="2" borderId="12" xfId="0" applyNumberFormat="1" applyFont="1" applyFill="1" applyBorder="1" applyAlignment="1">
      <alignment horizontal="right"/>
    </xf>
    <xf numFmtId="0" fontId="9" fillId="2" borderId="1" xfId="0" applyFont="1" applyFill="1" applyBorder="1" applyAlignment="1">
      <alignment horizontal="left"/>
    </xf>
    <xf numFmtId="1" fontId="9" fillId="2" borderId="2" xfId="0" applyNumberFormat="1" applyFont="1" applyFill="1" applyBorder="1" applyAlignment="1">
      <alignment horizontal="right"/>
    </xf>
    <xf numFmtId="0" fontId="9" fillId="0" borderId="0" xfId="0" applyFont="1" applyAlignment="1">
      <alignment horizontal="right"/>
    </xf>
    <xf numFmtId="1" fontId="9" fillId="0" borderId="0" xfId="0" applyNumberFormat="1" applyFont="1" applyAlignment="1">
      <alignment horizontal="right"/>
    </xf>
    <xf numFmtId="0" fontId="9" fillId="0" borderId="6" xfId="0" applyFont="1" applyBorder="1" applyAlignment="1">
      <alignment horizontal="right"/>
    </xf>
    <xf numFmtId="0" fontId="9" fillId="0" borderId="8" xfId="0" applyFont="1" applyBorder="1"/>
    <xf numFmtId="0" fontId="9" fillId="0" borderId="0" xfId="0" applyFont="1" applyAlignment="1">
      <alignment horizontal="left"/>
    </xf>
    <xf numFmtId="0" fontId="9" fillId="0" borderId="0" xfId="0" applyFont="1" applyFill="1" applyBorder="1" applyAlignment="1">
      <alignment horizontal="left"/>
    </xf>
    <xf numFmtId="0" fontId="9" fillId="0" borderId="0" xfId="0" applyFont="1" applyFill="1" applyBorder="1"/>
    <xf numFmtId="0" fontId="9" fillId="0" borderId="7" xfId="0" applyFont="1" applyBorder="1" applyAlignment="1">
      <alignment vertical="top" wrapText="1"/>
    </xf>
    <xf numFmtId="0" fontId="9" fillId="0" borderId="8" xfId="0" applyFont="1" applyBorder="1" applyAlignment="1">
      <alignment horizontal="right" vertical="top" wrapText="1"/>
    </xf>
    <xf numFmtId="0" fontId="9" fillId="2" borderId="2" xfId="0" applyFont="1" applyFill="1" applyBorder="1" applyAlignment="1">
      <alignment horizontal="right"/>
    </xf>
    <xf numFmtId="0" fontId="2" fillId="0" borderId="2" xfId="0" applyFont="1" applyBorder="1" applyAlignment="1">
      <alignment horizontal="right"/>
    </xf>
    <xf numFmtId="0" fontId="9" fillId="2" borderId="5" xfId="0" applyFont="1" applyFill="1" applyBorder="1" applyAlignment="1">
      <alignment horizontal="left"/>
    </xf>
    <xf numFmtId="1" fontId="9" fillId="2" borderId="6" xfId="0" applyNumberFormat="1" applyFont="1" applyFill="1" applyBorder="1" applyAlignment="1">
      <alignment horizontal="right"/>
    </xf>
    <xf numFmtId="0" fontId="9" fillId="0" borderId="8" xfId="0" applyFont="1" applyBorder="1" applyAlignment="1">
      <alignment horizontal="right"/>
    </xf>
    <xf numFmtId="1" fontId="11" fillId="3" borderId="4" xfId="0" applyNumberFormat="1" applyFont="1" applyFill="1" applyBorder="1"/>
    <xf numFmtId="0" fontId="11" fillId="3" borderId="3" xfId="0" applyFont="1" applyFill="1" applyBorder="1" applyAlignment="1">
      <alignment horizontal="left" wrapText="1"/>
    </xf>
    <xf numFmtId="0" fontId="14" fillId="0" borderId="16" xfId="0" applyFont="1" applyBorder="1" applyAlignment="1">
      <alignment horizontal="left" vertical="center"/>
    </xf>
    <xf numFmtId="1" fontId="14" fillId="0" borderId="16" xfId="0" applyNumberFormat="1" applyFont="1" applyBorder="1" applyAlignment="1">
      <alignment horizontal="right" vertical="center"/>
    </xf>
    <xf numFmtId="1" fontId="14" fillId="0" borderId="17" xfId="0" applyNumberFormat="1" applyFont="1" applyBorder="1" applyAlignment="1">
      <alignment horizontal="right" vertical="center"/>
    </xf>
    <xf numFmtId="0" fontId="14" fillId="0" borderId="8" xfId="0" applyFont="1" applyBorder="1" applyAlignment="1">
      <alignment vertical="center"/>
    </xf>
    <xf numFmtId="0" fontId="14" fillId="0" borderId="7" xfId="0" applyFont="1" applyBorder="1" applyAlignment="1">
      <alignment vertical="center"/>
    </xf>
    <xf numFmtId="0" fontId="14" fillId="0" borderId="8" xfId="0" applyFont="1" applyBorder="1" applyAlignment="1">
      <alignment horizontal="center" vertical="center"/>
    </xf>
    <xf numFmtId="0" fontId="14" fillId="0" borderId="19" xfId="0" applyFont="1" applyBorder="1" applyAlignment="1">
      <alignment vertical="center"/>
    </xf>
    <xf numFmtId="0" fontId="14" fillId="0" borderId="16" xfId="0" applyFont="1" applyBorder="1" applyAlignment="1">
      <alignment vertical="center" wrapText="1"/>
    </xf>
    <xf numFmtId="0" fontId="16" fillId="0" borderId="5" xfId="0" applyFont="1" applyFill="1" applyBorder="1" applyAlignment="1">
      <alignment vertical="center"/>
    </xf>
    <xf numFmtId="0" fontId="16" fillId="0" borderId="13" xfId="0" applyFont="1" applyFill="1" applyBorder="1" applyAlignment="1">
      <alignment vertical="center"/>
    </xf>
    <xf numFmtId="0" fontId="14" fillId="0" borderId="16" xfId="0" applyFont="1" applyFill="1" applyBorder="1" applyAlignment="1">
      <alignment horizontal="left" vertical="center"/>
    </xf>
    <xf numFmtId="0" fontId="14" fillId="0" borderId="8" xfId="0" applyFont="1" applyFill="1" applyBorder="1" applyAlignment="1">
      <alignment horizontal="left" vertical="center"/>
    </xf>
    <xf numFmtId="1" fontId="14" fillId="0" borderId="16" xfId="0" applyNumberFormat="1" applyFont="1" applyFill="1" applyBorder="1" applyAlignment="1">
      <alignment horizontal="right" vertical="center"/>
    </xf>
    <xf numFmtId="0" fontId="14" fillId="0" borderId="8" xfId="0" applyFont="1" applyFill="1" applyBorder="1" applyAlignment="1">
      <alignment horizontal="center" vertical="center"/>
    </xf>
    <xf numFmtId="0" fontId="14" fillId="0" borderId="18" xfId="0" applyFont="1" applyFill="1" applyBorder="1" applyAlignment="1">
      <alignment vertical="center" wrapText="1"/>
    </xf>
    <xf numFmtId="0" fontId="14" fillId="0" borderId="16" xfId="0" applyFont="1" applyFill="1" applyBorder="1" applyAlignment="1">
      <alignment vertical="center" wrapText="1"/>
    </xf>
    <xf numFmtId="0" fontId="14" fillId="0" borderId="8" xfId="0" applyFont="1" applyFill="1" applyBorder="1" applyAlignment="1">
      <alignment vertical="center"/>
    </xf>
    <xf numFmtId="0" fontId="14" fillId="0" borderId="16" xfId="0" applyFont="1" applyBorder="1" applyAlignment="1">
      <alignment vertical="center"/>
    </xf>
    <xf numFmtId="0" fontId="14" fillId="0" borderId="16" xfId="0" applyFont="1" applyFill="1" applyBorder="1" applyAlignment="1">
      <alignment vertical="center"/>
    </xf>
    <xf numFmtId="0" fontId="14" fillId="0" borderId="19" xfId="0" applyFont="1" applyFill="1" applyBorder="1" applyAlignment="1">
      <alignment vertical="center"/>
    </xf>
    <xf numFmtId="1" fontId="14" fillId="0" borderId="17" xfId="0" applyNumberFormat="1" applyFont="1" applyFill="1" applyBorder="1" applyAlignment="1">
      <alignment horizontal="right" vertical="center"/>
    </xf>
    <xf numFmtId="0" fontId="14" fillId="0" borderId="20" xfId="0" applyFont="1" applyFill="1" applyBorder="1" applyAlignment="1">
      <alignment vertical="center"/>
    </xf>
    <xf numFmtId="0" fontId="14" fillId="0" borderId="17" xfId="0" applyFont="1" applyFill="1" applyBorder="1" applyAlignment="1">
      <alignment vertical="center" wrapText="1"/>
    </xf>
    <xf numFmtId="0" fontId="14" fillId="0" borderId="10" xfId="0" applyFont="1" applyFill="1" applyBorder="1" applyAlignment="1">
      <alignment vertical="center"/>
    </xf>
    <xf numFmtId="0" fontId="14" fillId="0" borderId="7" xfId="0" applyFont="1" applyFill="1" applyBorder="1" applyAlignment="1">
      <alignment vertical="center"/>
    </xf>
    <xf numFmtId="0" fontId="14" fillId="0" borderId="9" xfId="0" applyFont="1" applyFill="1" applyBorder="1" applyAlignment="1">
      <alignment vertical="center"/>
    </xf>
    <xf numFmtId="0" fontId="14" fillId="0" borderId="17" xfId="0" applyFont="1" applyFill="1" applyBorder="1" applyAlignment="1">
      <alignment horizontal="left" vertical="center"/>
    </xf>
    <xf numFmtId="0" fontId="14" fillId="0" borderId="21" xfId="0" applyFont="1" applyFill="1" applyBorder="1" applyAlignment="1">
      <alignment horizontal="left" vertical="center"/>
    </xf>
    <xf numFmtId="0" fontId="14" fillId="0" borderId="21" xfId="0" applyFont="1" applyFill="1" applyBorder="1" applyAlignment="1">
      <alignment vertical="center"/>
    </xf>
    <xf numFmtId="1" fontId="14" fillId="0" borderId="0" xfId="0" applyNumberFormat="1" applyFont="1" applyFill="1" applyBorder="1" applyAlignment="1">
      <alignment horizontal="right" vertical="center"/>
    </xf>
    <xf numFmtId="1" fontId="14" fillId="0" borderId="0" xfId="0" applyNumberFormat="1" applyFont="1" applyFill="1" applyBorder="1" applyAlignment="1">
      <alignment horizontal="left" vertical="center"/>
    </xf>
    <xf numFmtId="0" fontId="14" fillId="0" borderId="14" xfId="0" applyFont="1" applyFill="1" applyBorder="1" applyAlignment="1">
      <alignment horizontal="left" vertical="center"/>
    </xf>
    <xf numFmtId="0" fontId="14" fillId="0" borderId="25" xfId="0" applyFont="1" applyFill="1" applyBorder="1" applyAlignment="1">
      <alignment horizontal="left" vertical="center"/>
    </xf>
    <xf numFmtId="0" fontId="14" fillId="0" borderId="6" xfId="0" applyFont="1" applyFill="1" applyBorder="1" applyAlignment="1">
      <alignment vertical="center"/>
    </xf>
    <xf numFmtId="0" fontId="5" fillId="0" borderId="0" xfId="0" applyFont="1" applyBorder="1"/>
    <xf numFmtId="0" fontId="14" fillId="0" borderId="17" xfId="0" applyFont="1" applyFill="1" applyBorder="1" applyAlignment="1">
      <alignment vertical="center"/>
    </xf>
    <xf numFmtId="0" fontId="14" fillId="0" borderId="18" xfId="0" applyFont="1" applyBorder="1" applyAlignment="1">
      <alignment vertical="center"/>
    </xf>
    <xf numFmtId="0" fontId="14" fillId="0" borderId="13" xfId="0" applyFont="1" applyBorder="1" applyAlignment="1">
      <alignment horizontal="left" vertical="center"/>
    </xf>
    <xf numFmtId="0" fontId="14" fillId="0" borderId="17" xfId="0" applyFont="1" applyBorder="1" applyAlignment="1">
      <alignment horizontal="left" vertical="center" wrapText="1"/>
    </xf>
    <xf numFmtId="0" fontId="14" fillId="0" borderId="9" xfId="0" applyFont="1" applyBorder="1" applyAlignment="1">
      <alignment vertical="center"/>
    </xf>
    <xf numFmtId="0" fontId="14" fillId="0" borderId="13" xfId="0" applyFont="1" applyFill="1" applyBorder="1" applyAlignment="1">
      <alignment vertical="center" wrapText="1"/>
    </xf>
    <xf numFmtId="1" fontId="14" fillId="0" borderId="13" xfId="0" applyNumberFormat="1" applyFont="1" applyBorder="1" applyAlignment="1">
      <alignment horizontal="right" vertical="center"/>
    </xf>
    <xf numFmtId="0" fontId="14" fillId="0" borderId="17" xfId="0" applyFont="1" applyBorder="1" applyAlignment="1">
      <alignment vertical="center"/>
    </xf>
    <xf numFmtId="0" fontId="14" fillId="0" borderId="10" xfId="0" applyFont="1" applyBorder="1" applyAlignment="1">
      <alignment horizontal="center" vertical="center"/>
    </xf>
    <xf numFmtId="1" fontId="14" fillId="0" borderId="19" xfId="0" applyNumberFormat="1" applyFont="1" applyBorder="1" applyAlignment="1">
      <alignment horizontal="center" vertical="center"/>
    </xf>
    <xf numFmtId="0" fontId="0" fillId="0" borderId="7" xfId="0" applyFill="1" applyBorder="1" applyAlignment="1">
      <alignment vertical="center"/>
    </xf>
    <xf numFmtId="0" fontId="14" fillId="0" borderId="16" xfId="0" applyFont="1" applyBorder="1" applyAlignment="1">
      <alignment horizontal="left" vertical="center" wrapText="1"/>
    </xf>
    <xf numFmtId="0" fontId="0" fillId="0" borderId="0" xfId="0" applyBorder="1"/>
    <xf numFmtId="0" fontId="0" fillId="0" borderId="7" xfId="0" applyBorder="1" applyAlignment="1">
      <alignment vertical="center"/>
    </xf>
    <xf numFmtId="0" fontId="0" fillId="0" borderId="9" xfId="0" applyBorder="1" applyAlignment="1">
      <alignment vertical="center"/>
    </xf>
    <xf numFmtId="0" fontId="9" fillId="0" borderId="16" xfId="0" applyFont="1" applyBorder="1" applyAlignment="1">
      <alignment vertical="center"/>
    </xf>
    <xf numFmtId="0" fontId="9" fillId="0" borderId="17" xfId="0" applyFont="1" applyBorder="1" applyAlignment="1">
      <alignment vertical="center"/>
    </xf>
    <xf numFmtId="0" fontId="14" fillId="0" borderId="17" xfId="0" applyFont="1" applyBorder="1" applyAlignment="1">
      <alignment vertical="center" wrapText="1"/>
    </xf>
    <xf numFmtId="0" fontId="16" fillId="0" borderId="5" xfId="0" applyFont="1" applyFill="1" applyBorder="1" applyAlignment="1">
      <alignment horizontal="left" vertical="center"/>
    </xf>
    <xf numFmtId="1" fontId="16" fillId="0" borderId="13" xfId="0" applyNumberFormat="1" applyFont="1" applyFill="1" applyBorder="1" applyAlignment="1">
      <alignment vertical="center"/>
    </xf>
    <xf numFmtId="0" fontId="16" fillId="0" borderId="7" xfId="0" applyFont="1" applyFill="1" applyBorder="1" applyAlignment="1">
      <alignment horizontal="left" vertical="center"/>
    </xf>
    <xf numFmtId="1" fontId="16" fillId="0" borderId="16" xfId="0" applyNumberFormat="1" applyFont="1" applyFill="1" applyBorder="1" applyAlignment="1">
      <alignment vertical="center"/>
    </xf>
    <xf numFmtId="1" fontId="14" fillId="0" borderId="20" xfId="0" applyNumberFormat="1" applyFont="1" applyBorder="1" applyAlignment="1">
      <alignment horizontal="center" vertical="center"/>
    </xf>
    <xf numFmtId="0" fontId="14" fillId="0" borderId="6" xfId="0" applyFont="1" applyFill="1" applyBorder="1" applyAlignment="1">
      <alignment horizontal="left" vertical="center"/>
    </xf>
    <xf numFmtId="0" fontId="22" fillId="0" borderId="56" xfId="0" applyFont="1" applyBorder="1"/>
    <xf numFmtId="0" fontId="15" fillId="0" borderId="21" xfId="0" applyFont="1" applyFill="1" applyBorder="1" applyAlignment="1">
      <alignment horizontal="right" vertical="center"/>
    </xf>
    <xf numFmtId="0" fontId="15" fillId="0" borderId="21" xfId="0" applyFont="1" applyFill="1" applyBorder="1" applyAlignment="1">
      <alignment horizontal="left" vertical="center"/>
    </xf>
    <xf numFmtId="0" fontId="14" fillId="0" borderId="21" xfId="0" applyFont="1" applyBorder="1" applyAlignment="1">
      <alignment horizontal="left" vertical="center"/>
    </xf>
    <xf numFmtId="0" fontId="14" fillId="0" borderId="42" xfId="0" applyFont="1" applyBorder="1" applyAlignment="1">
      <alignment vertical="center"/>
    </xf>
    <xf numFmtId="0" fontId="14" fillId="0" borderId="20" xfId="0" applyFont="1" applyBorder="1" applyAlignment="1">
      <alignment vertical="center"/>
    </xf>
    <xf numFmtId="0" fontId="22" fillId="0" borderId="57" xfId="0" applyFont="1" applyBorder="1" applyAlignment="1">
      <alignment vertical="center"/>
    </xf>
    <xf numFmtId="0" fontId="22" fillId="0" borderId="58" xfId="0" applyFont="1" applyBorder="1" applyAlignment="1">
      <alignment vertical="center"/>
    </xf>
    <xf numFmtId="0" fontId="22" fillId="0" borderId="56" xfId="0" applyFont="1" applyBorder="1" applyAlignment="1">
      <alignment vertical="center"/>
    </xf>
    <xf numFmtId="0" fontId="22" fillId="0" borderId="57" xfId="0" applyFont="1" applyBorder="1" applyAlignment="1">
      <alignment vertical="center" wrapText="1"/>
    </xf>
    <xf numFmtId="0" fontId="22" fillId="0" borderId="56" xfId="0" applyFont="1" applyBorder="1" applyAlignment="1">
      <alignment horizontal="center" vertical="center"/>
    </xf>
    <xf numFmtId="0" fontId="22" fillId="0" borderId="58" xfId="0" applyFont="1" applyBorder="1" applyAlignment="1">
      <alignment horizontal="center" vertical="center"/>
    </xf>
    <xf numFmtId="0" fontId="19" fillId="0" borderId="0" xfId="0" applyFont="1" applyAlignment="1">
      <alignment horizontal="left" indent="4"/>
    </xf>
    <xf numFmtId="0" fontId="14" fillId="0" borderId="16" xfId="0" applyFont="1" applyBorder="1"/>
    <xf numFmtId="0" fontId="14" fillId="0" borderId="17" xfId="0" applyFont="1" applyBorder="1"/>
    <xf numFmtId="0" fontId="14" fillId="0" borderId="10" xfId="0" applyFont="1" applyFill="1" applyBorder="1" applyAlignment="1">
      <alignment horizontal="center" vertical="center"/>
    </xf>
    <xf numFmtId="0" fontId="14" fillId="0" borderId="5" xfId="0" applyFont="1" applyBorder="1" applyAlignment="1">
      <alignment vertical="center"/>
    </xf>
    <xf numFmtId="0" fontId="14" fillId="0" borderId="19" xfId="0" applyFont="1" applyBorder="1" applyAlignment="1">
      <alignment vertical="center" wrapText="1"/>
    </xf>
    <xf numFmtId="0" fontId="14" fillId="0" borderId="19" xfId="0" applyFont="1" applyFill="1" applyBorder="1" applyAlignment="1">
      <alignment vertical="center" wrapText="1"/>
    </xf>
    <xf numFmtId="1" fontId="14" fillId="0" borderId="7" xfId="0" applyNumberFormat="1" applyFont="1" applyBorder="1" applyAlignment="1">
      <alignment horizontal="center" vertical="center"/>
    </xf>
    <xf numFmtId="1" fontId="14" fillId="0" borderId="7" xfId="0" applyNumberFormat="1" applyFont="1" applyFill="1" applyBorder="1" applyAlignment="1">
      <alignment horizontal="center" vertical="center"/>
    </xf>
    <xf numFmtId="1" fontId="14" fillId="0" borderId="9" xfId="0" applyNumberFormat="1" applyFont="1" applyFill="1" applyBorder="1" applyAlignment="1">
      <alignment horizontal="center" vertical="center"/>
    </xf>
    <xf numFmtId="0" fontId="14" fillId="0" borderId="2" xfId="0" applyFont="1" applyBorder="1" applyAlignment="1">
      <alignment horizontal="center" vertical="center"/>
    </xf>
    <xf numFmtId="0" fontId="9" fillId="0" borderId="15" xfId="0" applyFont="1" applyBorder="1" applyAlignment="1"/>
    <xf numFmtId="0" fontId="9" fillId="0" borderId="0" xfId="0" applyFont="1" applyBorder="1" applyAlignment="1"/>
    <xf numFmtId="0" fontId="9" fillId="0" borderId="43" xfId="0" applyFont="1" applyBorder="1" applyAlignment="1"/>
    <xf numFmtId="0" fontId="9" fillId="0" borderId="46" xfId="0" applyFont="1" applyBorder="1" applyAlignment="1"/>
    <xf numFmtId="0" fontId="9" fillId="0" borderId="32" xfId="0" applyFont="1" applyBorder="1" applyAlignment="1"/>
    <xf numFmtId="0" fontId="9" fillId="0" borderId="29" xfId="0" applyFont="1" applyBorder="1" applyAlignment="1"/>
    <xf numFmtId="0" fontId="0" fillId="0" borderId="0" xfId="0" applyFill="1"/>
    <xf numFmtId="0" fontId="0" fillId="0" borderId="43" xfId="0" applyBorder="1" applyAlignment="1"/>
    <xf numFmtId="0" fontId="0" fillId="0" borderId="15" xfId="0" applyBorder="1" applyAlignment="1"/>
    <xf numFmtId="0" fontId="0" fillId="0" borderId="46" xfId="0" applyBorder="1" applyAlignment="1"/>
    <xf numFmtId="0" fontId="0" fillId="0" borderId="32" xfId="0" applyBorder="1" applyAlignment="1"/>
    <xf numFmtId="0" fontId="0" fillId="0" borderId="0" xfId="0" applyBorder="1" applyAlignment="1"/>
    <xf numFmtId="0" fontId="0" fillId="0" borderId="29" xfId="0" applyBorder="1" applyAlignment="1"/>
    <xf numFmtId="0" fontId="0" fillId="0" borderId="48" xfId="0" applyBorder="1" applyAlignment="1"/>
    <xf numFmtId="0" fontId="0" fillId="0" borderId="50" xfId="0" applyBorder="1" applyAlignment="1"/>
    <xf numFmtId="0" fontId="0" fillId="0" borderId="51" xfId="0" applyBorder="1" applyAlignment="1"/>
    <xf numFmtId="0" fontId="5" fillId="0" borderId="5" xfId="0" applyFont="1" applyBorder="1" applyAlignment="1">
      <alignment horizontal="center" vertical="center"/>
    </xf>
    <xf numFmtId="0" fontId="5" fillId="0" borderId="6" xfId="0" applyFont="1" applyBorder="1" applyAlignment="1">
      <alignment horizontal="center" vertical="center"/>
    </xf>
    <xf numFmtId="0" fontId="5" fillId="0" borderId="7" xfId="0" applyFont="1" applyFill="1" applyBorder="1" applyAlignment="1">
      <alignment horizontal="center" vertical="center"/>
    </xf>
    <xf numFmtId="0" fontId="5" fillId="0" borderId="7" xfId="0" applyFont="1" applyBorder="1" applyAlignment="1">
      <alignment horizontal="center" vertical="center"/>
    </xf>
    <xf numFmtId="0" fontId="5" fillId="0" borderId="8" xfId="0" applyFont="1" applyBorder="1" applyAlignment="1">
      <alignment horizontal="center" vertical="center"/>
    </xf>
    <xf numFmtId="0" fontId="5" fillId="0" borderId="9" xfId="0" applyFont="1" applyBorder="1" applyAlignment="1">
      <alignment horizontal="center" vertical="center"/>
    </xf>
    <xf numFmtId="0" fontId="5" fillId="0" borderId="10" xfId="0" applyFont="1" applyBorder="1" applyAlignment="1">
      <alignment horizontal="center" vertical="center"/>
    </xf>
    <xf numFmtId="1" fontId="5" fillId="0" borderId="30" xfId="0" applyNumberFormat="1" applyFont="1" applyFill="1" applyBorder="1" applyAlignment="1">
      <alignment horizontal="right" vertical="center"/>
    </xf>
    <xf numFmtId="1" fontId="5" fillId="0" borderId="18" xfId="0" applyNumberFormat="1" applyFont="1" applyFill="1" applyBorder="1" applyAlignment="1">
      <alignment horizontal="left" vertical="center"/>
    </xf>
    <xf numFmtId="1" fontId="5" fillId="0" borderId="24" xfId="0" applyNumberFormat="1" applyFont="1" applyFill="1" applyBorder="1" applyAlignment="1">
      <alignment horizontal="right" vertical="center"/>
    </xf>
    <xf numFmtId="1" fontId="5" fillId="0" borderId="31" xfId="0" applyNumberFormat="1" applyFont="1" applyFill="1" applyBorder="1" applyAlignment="1">
      <alignment horizontal="left" vertical="center"/>
    </xf>
    <xf numFmtId="1" fontId="5" fillId="0" borderId="22" xfId="0" applyNumberFormat="1" applyFont="1" applyFill="1" applyBorder="1" applyAlignment="1">
      <alignment horizontal="right" vertical="center"/>
    </xf>
    <xf numFmtId="1" fontId="5" fillId="0" borderId="28" xfId="0" applyNumberFormat="1" applyFont="1" applyFill="1" applyBorder="1" applyAlignment="1">
      <alignment horizontal="left" vertical="center"/>
    </xf>
    <xf numFmtId="0" fontId="5" fillId="0" borderId="8" xfId="0" applyFont="1" applyFill="1" applyBorder="1" applyAlignment="1">
      <alignment horizontal="center" vertical="center"/>
    </xf>
    <xf numFmtId="1" fontId="5" fillId="0" borderId="27" xfId="0" applyNumberFormat="1" applyFont="1" applyFill="1" applyBorder="1" applyAlignment="1">
      <alignment horizontal="right" vertical="center"/>
    </xf>
    <xf numFmtId="1" fontId="5" fillId="0" borderId="19" xfId="0" applyNumberFormat="1" applyFont="1" applyFill="1" applyBorder="1" applyAlignment="1">
      <alignment horizontal="left" vertical="center"/>
    </xf>
    <xf numFmtId="1" fontId="5" fillId="0" borderId="21" xfId="0" applyNumberFormat="1" applyFont="1" applyFill="1" applyBorder="1" applyAlignment="1">
      <alignment horizontal="right" vertical="center"/>
    </xf>
    <xf numFmtId="1" fontId="5" fillId="0" borderId="32" xfId="0" applyNumberFormat="1" applyFont="1" applyFill="1" applyBorder="1" applyAlignment="1">
      <alignment horizontal="right" vertical="center"/>
    </xf>
    <xf numFmtId="1" fontId="5" fillId="0" borderId="23" xfId="0" applyNumberFormat="1" applyFont="1" applyFill="1" applyBorder="1" applyAlignment="1">
      <alignment horizontal="left" vertical="center"/>
    </xf>
    <xf numFmtId="1" fontId="5" fillId="0" borderId="0" xfId="0" applyNumberFormat="1" applyFont="1" applyFill="1" applyBorder="1" applyAlignment="1">
      <alignment horizontal="right" vertical="center"/>
    </xf>
    <xf numFmtId="1" fontId="5" fillId="0" borderId="29" xfId="0" applyNumberFormat="1" applyFont="1" applyFill="1" applyBorder="1" applyAlignment="1">
      <alignment horizontal="left" vertical="center"/>
    </xf>
    <xf numFmtId="0" fontId="5" fillId="0" borderId="27" xfId="0" applyFont="1" applyFill="1" applyBorder="1" applyAlignment="1">
      <alignment vertical="center"/>
    </xf>
    <xf numFmtId="0" fontId="5" fillId="0" borderId="6" xfId="0" applyFont="1" applyFill="1" applyBorder="1" applyAlignment="1">
      <alignment horizontal="center" vertical="center"/>
    </xf>
    <xf numFmtId="0" fontId="5" fillId="0" borderId="28" xfId="0" applyFont="1" applyFill="1" applyBorder="1" applyAlignment="1">
      <alignment horizontal="center" vertical="center"/>
    </xf>
    <xf numFmtId="0" fontId="5" fillId="0" borderId="5" xfId="0" applyFont="1" applyFill="1" applyBorder="1" applyAlignment="1">
      <alignment horizontal="center" vertical="center"/>
    </xf>
    <xf numFmtId="0" fontId="5" fillId="0" borderId="56" xfId="0" applyFont="1" applyFill="1" applyBorder="1" applyAlignment="1">
      <alignment horizontal="center" vertical="center"/>
    </xf>
    <xf numFmtId="0" fontId="5" fillId="0" borderId="58" xfId="0" applyFont="1" applyFill="1" applyBorder="1" applyAlignment="1">
      <alignment horizontal="center" vertical="center"/>
    </xf>
    <xf numFmtId="0" fontId="5" fillId="0" borderId="7" xfId="0" applyFont="1" applyBorder="1" applyAlignment="1">
      <alignment horizontal="right" vertical="center"/>
    </xf>
    <xf numFmtId="0" fontId="5" fillId="0" borderId="16" xfId="0" applyFont="1" applyBorder="1" applyAlignment="1">
      <alignment vertical="center"/>
    </xf>
    <xf numFmtId="0" fontId="5" fillId="0" borderId="8" xfId="0" applyFont="1" applyBorder="1" applyAlignment="1">
      <alignment vertical="center"/>
    </xf>
    <xf numFmtId="0" fontId="5" fillId="0" borderId="11" xfId="0" applyFont="1" applyBorder="1" applyAlignment="1">
      <alignment horizontal="center" vertical="center"/>
    </xf>
    <xf numFmtId="0" fontId="5" fillId="0" borderId="12" xfId="0" applyFont="1" applyBorder="1" applyAlignment="1">
      <alignment horizontal="center" vertical="center"/>
    </xf>
    <xf numFmtId="0" fontId="8" fillId="0" borderId="43" xfId="0" applyFont="1" applyBorder="1" applyAlignment="1"/>
    <xf numFmtId="0" fontId="8" fillId="0" borderId="32" xfId="0" applyFont="1" applyBorder="1" applyAlignment="1"/>
    <xf numFmtId="0" fontId="8" fillId="0" borderId="0" xfId="0" applyFont="1" applyBorder="1" applyAlignment="1"/>
    <xf numFmtId="0" fontId="8" fillId="0" borderId="32" xfId="0" applyFont="1" applyBorder="1" applyAlignment="1">
      <alignment horizontal="left"/>
    </xf>
    <xf numFmtId="0" fontId="11" fillId="0" borderId="32" xfId="0" applyFont="1" applyBorder="1" applyAlignment="1"/>
    <xf numFmtId="0" fontId="11" fillId="0" borderId="0" xfId="0" applyFont="1" applyBorder="1" applyAlignment="1"/>
    <xf numFmtId="0" fontId="8" fillId="0" borderId="0" xfId="0" applyFont="1" applyBorder="1" applyAlignment="1">
      <alignment horizontal="left"/>
    </xf>
    <xf numFmtId="0" fontId="0" fillId="0" borderId="32" xfId="0" applyBorder="1"/>
    <xf numFmtId="0" fontId="0" fillId="0" borderId="29" xfId="0" applyBorder="1"/>
    <xf numFmtId="0" fontId="0" fillId="0" borderId="48" xfId="0" applyBorder="1"/>
    <xf numFmtId="0" fontId="0" fillId="0" borderId="50" xfId="0" applyBorder="1"/>
    <xf numFmtId="0" fontId="0" fillId="0" borderId="51" xfId="0" applyBorder="1"/>
    <xf numFmtId="0" fontId="0" fillId="0" borderId="43" xfId="0" applyBorder="1"/>
    <xf numFmtId="0" fontId="0" fillId="0" borderId="15" xfId="0" applyBorder="1"/>
    <xf numFmtId="0" fontId="0" fillId="0" borderId="46" xfId="0" applyBorder="1"/>
    <xf numFmtId="0" fontId="14" fillId="0" borderId="6" xfId="0" applyFont="1" applyBorder="1" applyAlignment="1">
      <alignment horizontal="right" vertical="center"/>
    </xf>
    <xf numFmtId="0" fontId="14" fillId="0" borderId="8" xfId="0" applyFont="1" applyBorder="1" applyAlignment="1">
      <alignment horizontal="right" vertical="center"/>
    </xf>
    <xf numFmtId="0" fontId="14" fillId="0" borderId="10" xfId="0" applyFont="1" applyBorder="1" applyAlignment="1">
      <alignment horizontal="right" vertical="center"/>
    </xf>
    <xf numFmtId="0" fontId="25" fillId="0" borderId="21" xfId="0" applyFont="1" applyBorder="1" applyAlignment="1">
      <alignment horizontal="center" vertical="center" wrapText="1"/>
    </xf>
    <xf numFmtId="0" fontId="14" fillId="0" borderId="22" xfId="0" applyFont="1" applyFill="1" applyBorder="1" applyAlignment="1">
      <alignment vertical="center" wrapText="1"/>
    </xf>
    <xf numFmtId="0" fontId="14" fillId="0" borderId="22" xfId="0" applyFont="1" applyBorder="1" applyAlignment="1">
      <alignment vertical="center" wrapText="1"/>
    </xf>
    <xf numFmtId="0" fontId="14" fillId="0" borderId="60" xfId="0" applyFont="1" applyFill="1" applyBorder="1" applyAlignment="1">
      <alignment vertical="center" wrapText="1"/>
    </xf>
    <xf numFmtId="0" fontId="9" fillId="0" borderId="48" xfId="0" applyFont="1" applyBorder="1" applyAlignment="1"/>
    <xf numFmtId="0" fontId="9" fillId="0" borderId="50" xfId="0" applyFont="1" applyBorder="1" applyAlignment="1"/>
    <xf numFmtId="0" fontId="9" fillId="0" borderId="51" xfId="0" applyFont="1" applyBorder="1" applyAlignment="1"/>
    <xf numFmtId="0" fontId="0" fillId="0" borderId="0" xfId="0" applyFill="1" applyBorder="1"/>
    <xf numFmtId="0" fontId="16" fillId="0" borderId="0" xfId="0" applyFont="1" applyFill="1" applyBorder="1" applyAlignment="1">
      <alignment horizontal="left"/>
    </xf>
    <xf numFmtId="1" fontId="16" fillId="0" borderId="0" xfId="0" applyNumberFormat="1" applyFont="1" applyFill="1" applyBorder="1" applyAlignment="1">
      <alignment horizontal="right"/>
    </xf>
    <xf numFmtId="2" fontId="16" fillId="0" borderId="0" xfId="0" applyNumberFormat="1" applyFont="1" applyFill="1" applyBorder="1" applyAlignment="1">
      <alignment horizontal="center" vertical="center"/>
    </xf>
    <xf numFmtId="1" fontId="16" fillId="0" borderId="0" xfId="0" applyNumberFormat="1" applyFont="1" applyFill="1" applyBorder="1" applyAlignment="1">
      <alignment horizontal="right" vertical="center"/>
    </xf>
    <xf numFmtId="1" fontId="16" fillId="0" borderId="0" xfId="0" applyNumberFormat="1" applyFont="1" applyFill="1" applyBorder="1" applyAlignment="1">
      <alignment horizontal="left" vertical="center"/>
    </xf>
    <xf numFmtId="0" fontId="16" fillId="0" borderId="0" xfId="0" applyFont="1" applyFill="1" applyBorder="1"/>
    <xf numFmtId="0" fontId="16" fillId="0" borderId="0" xfId="0" applyFont="1" applyFill="1" applyBorder="1" applyAlignment="1">
      <alignment horizontal="center"/>
    </xf>
    <xf numFmtId="0" fontId="16" fillId="0" borderId="0" xfId="0" applyFont="1" applyFill="1" applyBorder="1" applyAlignment="1">
      <alignment horizontal="center" wrapText="1"/>
    </xf>
    <xf numFmtId="0" fontId="11" fillId="4" borderId="5" xfId="0" applyFont="1" applyFill="1" applyBorder="1" applyAlignment="1"/>
    <xf numFmtId="0" fontId="11" fillId="4" borderId="13" xfId="0" applyFont="1" applyFill="1" applyBorder="1" applyAlignment="1"/>
    <xf numFmtId="0" fontId="11" fillId="4" borderId="14" xfId="0" applyFont="1" applyFill="1" applyBorder="1" applyAlignment="1"/>
    <xf numFmtId="0" fontId="11" fillId="4" borderId="11" xfId="0" applyFont="1" applyFill="1" applyBorder="1" applyAlignment="1">
      <alignment horizontal="center"/>
    </xf>
    <xf numFmtId="0" fontId="11" fillId="4" borderId="12" xfId="0" applyFont="1" applyFill="1" applyBorder="1" applyAlignment="1">
      <alignment horizontal="center"/>
    </xf>
    <xf numFmtId="0" fontId="11" fillId="4" borderId="18" xfId="0" applyFont="1" applyFill="1" applyBorder="1" applyAlignment="1"/>
    <xf numFmtId="0" fontId="11" fillId="4" borderId="6" xfId="0" applyFont="1" applyFill="1" applyBorder="1" applyAlignment="1"/>
    <xf numFmtId="0" fontId="13" fillId="4" borderId="3" xfId="0" applyFont="1" applyFill="1" applyBorder="1" applyAlignment="1"/>
    <xf numFmtId="0" fontId="13" fillId="4" borderId="37" xfId="0" applyFont="1" applyFill="1" applyBorder="1" applyAlignment="1"/>
    <xf numFmtId="2" fontId="17" fillId="4" borderId="36" xfId="0" applyNumberFormat="1" applyFont="1" applyFill="1" applyBorder="1" applyAlignment="1"/>
    <xf numFmtId="2" fontId="17" fillId="4" borderId="4" xfId="0" applyNumberFormat="1" applyFont="1" applyFill="1" applyBorder="1" applyAlignment="1"/>
    <xf numFmtId="0" fontId="13" fillId="4" borderId="37" xfId="0" applyFont="1" applyFill="1" applyBorder="1"/>
    <xf numFmtId="0" fontId="13" fillId="4" borderId="34" xfId="0" applyFont="1" applyFill="1" applyBorder="1"/>
    <xf numFmtId="0" fontId="13" fillId="4" borderId="35" xfId="0" applyFont="1" applyFill="1" applyBorder="1"/>
    <xf numFmtId="0" fontId="13" fillId="4" borderId="3" xfId="0" applyFont="1" applyFill="1" applyBorder="1" applyAlignment="1">
      <alignment horizontal="center" wrapText="1"/>
    </xf>
    <xf numFmtId="0" fontId="13" fillId="4" borderId="33" xfId="0" applyFont="1" applyFill="1" applyBorder="1" applyAlignment="1">
      <alignment horizontal="center" wrapText="1"/>
    </xf>
    <xf numFmtId="0" fontId="13" fillId="4" borderId="4" xfId="0" applyFont="1" applyFill="1" applyBorder="1" applyAlignment="1">
      <alignment horizontal="center" wrapText="1"/>
    </xf>
    <xf numFmtId="0" fontId="11" fillId="5" borderId="1" xfId="0" applyFont="1" applyFill="1" applyBorder="1"/>
    <xf numFmtId="0" fontId="11" fillId="5" borderId="39" xfId="0" applyFont="1" applyFill="1" applyBorder="1" applyAlignment="1"/>
    <xf numFmtId="0" fontId="11" fillId="5" borderId="39" xfId="0" applyFont="1" applyFill="1" applyBorder="1"/>
    <xf numFmtId="0" fontId="11" fillId="5" borderId="40" xfId="0" applyFont="1" applyFill="1" applyBorder="1"/>
    <xf numFmtId="0" fontId="11" fillId="5" borderId="41" xfId="0" applyFont="1" applyFill="1" applyBorder="1" applyAlignment="1">
      <alignment horizontal="center"/>
    </xf>
    <xf numFmtId="0" fontId="11" fillId="5" borderId="40" xfId="0" applyFont="1" applyFill="1" applyBorder="1" applyAlignment="1">
      <alignment horizontal="center"/>
    </xf>
    <xf numFmtId="0" fontId="11" fillId="5" borderId="1" xfId="0" applyFont="1" applyFill="1" applyBorder="1" applyAlignment="1">
      <alignment horizontal="center"/>
    </xf>
    <xf numFmtId="0" fontId="11" fillId="5" borderId="39" xfId="0" applyFont="1" applyFill="1" applyBorder="1" applyAlignment="1">
      <alignment horizontal="center"/>
    </xf>
    <xf numFmtId="0" fontId="11" fillId="5" borderId="39" xfId="0" applyFont="1" applyFill="1" applyBorder="1" applyAlignment="1">
      <alignment horizontal="center" wrapText="1"/>
    </xf>
    <xf numFmtId="0" fontId="11" fillId="5" borderId="2" xfId="0" applyFont="1" applyFill="1" applyBorder="1" applyAlignment="1">
      <alignment horizontal="center"/>
    </xf>
    <xf numFmtId="1" fontId="16" fillId="5" borderId="47" xfId="0" applyNumberFormat="1" applyFont="1" applyFill="1" applyBorder="1" applyAlignment="1">
      <alignment horizontal="right" vertical="center"/>
    </xf>
    <xf numFmtId="1" fontId="16" fillId="5" borderId="26" xfId="0" applyNumberFormat="1" applyFont="1" applyFill="1" applyBorder="1" applyAlignment="1">
      <alignment horizontal="left" vertical="center"/>
    </xf>
    <xf numFmtId="1" fontId="16" fillId="5" borderId="45" xfId="0" applyNumberFormat="1" applyFont="1" applyFill="1" applyBorder="1"/>
    <xf numFmtId="1" fontId="16" fillId="5" borderId="44" xfId="0" applyNumberFormat="1" applyFont="1" applyFill="1" applyBorder="1" applyAlignment="1">
      <alignment horizontal="left" vertical="center"/>
    </xf>
    <xf numFmtId="0" fontId="16" fillId="5" borderId="1" xfId="0" applyFont="1" applyFill="1" applyBorder="1" applyAlignment="1">
      <alignment horizontal="left"/>
    </xf>
    <xf numFmtId="1" fontId="16" fillId="5" borderId="39" xfId="0" applyNumberFormat="1" applyFont="1" applyFill="1" applyBorder="1" applyAlignment="1">
      <alignment horizontal="right"/>
    </xf>
    <xf numFmtId="1" fontId="16" fillId="5" borderId="48" xfId="0" applyNumberFormat="1" applyFont="1" applyFill="1" applyBorder="1" applyAlignment="1">
      <alignment horizontal="right" vertical="center"/>
    </xf>
    <xf numFmtId="1" fontId="16" fillId="5" borderId="49" xfId="0" applyNumberFormat="1" applyFont="1" applyFill="1" applyBorder="1" applyAlignment="1">
      <alignment horizontal="left" vertical="center"/>
    </xf>
    <xf numFmtId="0" fontId="16" fillId="5" borderId="50" xfId="0" applyFont="1" applyFill="1" applyBorder="1"/>
    <xf numFmtId="1" fontId="16" fillId="5" borderId="51" xfId="0" applyNumberFormat="1" applyFont="1" applyFill="1" applyBorder="1" applyAlignment="1">
      <alignment horizontal="left" vertical="center"/>
    </xf>
    <xf numFmtId="2" fontId="2" fillId="4" borderId="33" xfId="0" applyNumberFormat="1" applyFont="1" applyFill="1" applyBorder="1" applyAlignment="1">
      <alignment horizontal="right"/>
    </xf>
    <xf numFmtId="0" fontId="2" fillId="4" borderId="33" xfId="0" applyFont="1" applyFill="1" applyBorder="1" applyAlignment="1">
      <alignment horizontal="right"/>
    </xf>
    <xf numFmtId="0" fontId="2" fillId="4" borderId="33" xfId="0" applyFont="1" applyFill="1" applyBorder="1"/>
    <xf numFmtId="0" fontId="10" fillId="4" borderId="33" xfId="0" applyFont="1" applyFill="1" applyBorder="1"/>
    <xf numFmtId="0" fontId="5" fillId="4" borderId="33" xfId="0" applyFont="1" applyFill="1" applyBorder="1"/>
    <xf numFmtId="0" fontId="5" fillId="4" borderId="4" xfId="0" applyFont="1" applyFill="1" applyBorder="1"/>
    <xf numFmtId="0" fontId="13" fillId="5" borderId="47" xfId="0" applyFont="1" applyFill="1" applyBorder="1" applyAlignment="1">
      <alignment horizontal="left"/>
    </xf>
    <xf numFmtId="0" fontId="13" fillId="5" borderId="26" xfId="0" applyFont="1" applyFill="1" applyBorder="1" applyAlignment="1">
      <alignment horizontal="left"/>
    </xf>
    <xf numFmtId="2" fontId="17" fillId="5" borderId="54" xfId="0" applyNumberFormat="1" applyFont="1" applyFill="1" applyBorder="1" applyAlignment="1">
      <alignment horizontal="center"/>
    </xf>
    <xf numFmtId="2" fontId="17" fillId="5" borderId="12" xfId="0" applyNumberFormat="1" applyFont="1" applyFill="1" applyBorder="1" applyAlignment="1">
      <alignment horizontal="center"/>
    </xf>
    <xf numFmtId="1" fontId="11" fillId="5" borderId="45" xfId="0" applyNumberFormat="1" applyFont="1" applyFill="1" applyBorder="1" applyAlignment="1">
      <alignment horizontal="right" vertical="center"/>
    </xf>
    <xf numFmtId="1" fontId="11" fillId="5" borderId="26" xfId="0" applyNumberFormat="1" applyFont="1" applyFill="1" applyBorder="1" applyAlignment="1">
      <alignment horizontal="left" vertical="center"/>
    </xf>
    <xf numFmtId="1" fontId="11" fillId="5" borderId="44" xfId="0" applyNumberFormat="1" applyFont="1" applyFill="1" applyBorder="1" applyAlignment="1">
      <alignment horizontal="left" vertical="center"/>
    </xf>
    <xf numFmtId="0" fontId="13" fillId="5" borderId="43" xfId="0" applyFont="1" applyFill="1" applyBorder="1" applyAlignment="1">
      <alignment horizontal="center" wrapText="1"/>
    </xf>
    <xf numFmtId="0" fontId="13" fillId="5" borderId="46" xfId="0" applyFont="1" applyFill="1" applyBorder="1" applyAlignment="1">
      <alignment horizontal="center" wrapText="1"/>
    </xf>
    <xf numFmtId="0" fontId="13" fillId="5" borderId="15" xfId="0" applyFont="1" applyFill="1" applyBorder="1" applyAlignment="1">
      <alignment horizontal="center" wrapText="1"/>
    </xf>
    <xf numFmtId="0" fontId="13" fillId="5" borderId="1" xfId="0" applyFont="1" applyFill="1" applyBorder="1" applyAlignment="1">
      <alignment horizontal="left"/>
    </xf>
    <xf numFmtId="1" fontId="13" fillId="5" borderId="40" xfId="0" applyNumberFormat="1" applyFont="1" applyFill="1" applyBorder="1" applyAlignment="1">
      <alignment horizontal="right"/>
    </xf>
    <xf numFmtId="2" fontId="17" fillId="5" borderId="39" xfId="0" applyNumberFormat="1" applyFont="1" applyFill="1" applyBorder="1" applyAlignment="1">
      <alignment horizontal="center"/>
    </xf>
    <xf numFmtId="2" fontId="17" fillId="5" borderId="2" xfId="0" applyNumberFormat="1" applyFont="1" applyFill="1" applyBorder="1" applyAlignment="1">
      <alignment horizontal="center"/>
    </xf>
    <xf numFmtId="1" fontId="11" fillId="5" borderId="50" xfId="0" applyNumberFormat="1" applyFont="1" applyFill="1" applyBorder="1" applyAlignment="1">
      <alignment horizontal="right" vertical="center"/>
    </xf>
    <xf numFmtId="1" fontId="11" fillId="5" borderId="49" xfId="0" applyNumberFormat="1" applyFont="1" applyFill="1" applyBorder="1" applyAlignment="1">
      <alignment horizontal="left" vertical="center"/>
    </xf>
    <xf numFmtId="1" fontId="11" fillId="5" borderId="51" xfId="0" applyNumberFormat="1" applyFont="1" applyFill="1" applyBorder="1" applyAlignment="1">
      <alignment horizontal="left" vertical="center"/>
    </xf>
    <xf numFmtId="0" fontId="13" fillId="5" borderId="48" xfId="0" applyFont="1" applyFill="1" applyBorder="1" applyAlignment="1">
      <alignment horizontal="center" wrapText="1"/>
    </xf>
    <xf numFmtId="0" fontId="13" fillId="5" borderId="51" xfId="0" applyFont="1" applyFill="1" applyBorder="1" applyAlignment="1">
      <alignment horizontal="center" wrapText="1"/>
    </xf>
    <xf numFmtId="0" fontId="13" fillId="5" borderId="50" xfId="0" applyFont="1" applyFill="1" applyBorder="1" applyAlignment="1">
      <alignment horizontal="center" wrapText="1"/>
    </xf>
    <xf numFmtId="0" fontId="13" fillId="6" borderId="3" xfId="0" applyFont="1" applyFill="1" applyBorder="1" applyAlignment="1"/>
    <xf numFmtId="0" fontId="13" fillId="6" borderId="37" xfId="0" applyFont="1" applyFill="1" applyBorder="1" applyAlignment="1"/>
    <xf numFmtId="2" fontId="17" fillId="6" borderId="36" xfId="0" applyNumberFormat="1" applyFont="1" applyFill="1" applyBorder="1" applyAlignment="1"/>
    <xf numFmtId="2" fontId="17" fillId="6" borderId="4" xfId="0" applyNumberFormat="1" applyFont="1" applyFill="1" applyBorder="1" applyAlignment="1"/>
    <xf numFmtId="0" fontId="13" fillId="6" borderId="41" xfId="0" applyFont="1" applyFill="1" applyBorder="1"/>
    <xf numFmtId="0" fontId="13" fillId="6" borderId="39" xfId="0" applyFont="1" applyFill="1" applyBorder="1"/>
    <xf numFmtId="0" fontId="13" fillId="6" borderId="2" xfId="0" applyFont="1" applyFill="1" applyBorder="1"/>
    <xf numFmtId="0" fontId="13" fillId="6" borderId="3" xfId="0" applyFont="1" applyFill="1" applyBorder="1" applyAlignment="1">
      <alignment horizontal="center" wrapText="1"/>
    </xf>
    <xf numFmtId="0" fontId="13" fillId="6" borderId="33" xfId="0" applyFont="1" applyFill="1" applyBorder="1" applyAlignment="1">
      <alignment horizontal="center" wrapText="1"/>
    </xf>
    <xf numFmtId="0" fontId="13" fillId="6" borderId="4" xfId="0" applyFont="1" applyFill="1" applyBorder="1" applyAlignment="1">
      <alignment horizontal="center" wrapText="1"/>
    </xf>
    <xf numFmtId="0" fontId="11" fillId="6" borderId="3" xfId="0" applyFont="1" applyFill="1" applyBorder="1" applyAlignment="1">
      <alignment horizontal="left"/>
    </xf>
    <xf numFmtId="0" fontId="8" fillId="6" borderId="33" xfId="0" applyFont="1" applyFill="1" applyBorder="1" applyAlignment="1">
      <alignment horizontal="left"/>
    </xf>
    <xf numFmtId="2" fontId="2" fillId="6" borderId="33" xfId="0" applyNumberFormat="1" applyFont="1" applyFill="1" applyBorder="1" applyAlignment="1">
      <alignment horizontal="right"/>
    </xf>
    <xf numFmtId="0" fontId="2" fillId="6" borderId="33" xfId="0" applyFont="1" applyFill="1" applyBorder="1" applyAlignment="1">
      <alignment horizontal="right"/>
    </xf>
    <xf numFmtId="0" fontId="2" fillId="6" borderId="33" xfId="0" applyFont="1" applyFill="1" applyBorder="1"/>
    <xf numFmtId="0" fontId="10" fillId="6" borderId="33" xfId="0" applyFont="1" applyFill="1" applyBorder="1"/>
    <xf numFmtId="0" fontId="5" fillId="6" borderId="33" xfId="0" applyFont="1" applyFill="1" applyBorder="1"/>
    <xf numFmtId="0" fontId="5" fillId="6" borderId="4" xfId="0" applyFont="1" applyFill="1" applyBorder="1"/>
    <xf numFmtId="0" fontId="13" fillId="5" borderId="11" xfId="0" applyFont="1" applyFill="1" applyBorder="1"/>
    <xf numFmtId="0" fontId="13" fillId="5" borderId="54" xfId="0" applyFont="1" applyFill="1" applyBorder="1"/>
    <xf numFmtId="0" fontId="13" fillId="5" borderId="12" xfId="0" applyFont="1" applyFill="1" applyBorder="1"/>
    <xf numFmtId="0" fontId="13" fillId="5" borderId="9" xfId="0" applyFont="1" applyFill="1" applyBorder="1" applyAlignment="1">
      <alignment horizontal="left"/>
    </xf>
    <xf numFmtId="0" fontId="13" fillId="5" borderId="17" xfId="0" applyFont="1" applyFill="1" applyBorder="1" applyAlignment="1">
      <alignment horizontal="left"/>
    </xf>
    <xf numFmtId="0" fontId="13" fillId="5" borderId="9" xfId="0" applyFont="1" applyFill="1" applyBorder="1"/>
    <xf numFmtId="0" fontId="13" fillId="5" borderId="17" xfId="0" applyFont="1" applyFill="1" applyBorder="1"/>
    <xf numFmtId="0" fontId="13" fillId="5" borderId="10" xfId="0" applyFont="1" applyFill="1" applyBorder="1"/>
    <xf numFmtId="0" fontId="11" fillId="5" borderId="3" xfId="0" applyFont="1" applyFill="1" applyBorder="1" applyAlignment="1">
      <alignment horizontal="center"/>
    </xf>
    <xf numFmtId="0" fontId="11" fillId="5" borderId="33" xfId="0" applyFont="1" applyFill="1" applyBorder="1" applyAlignment="1">
      <alignment horizontal="center"/>
    </xf>
    <xf numFmtId="0" fontId="11" fillId="5" borderId="4" xfId="0" applyFont="1" applyFill="1" applyBorder="1" applyAlignment="1">
      <alignment horizontal="center"/>
    </xf>
    <xf numFmtId="0" fontId="11" fillId="5" borderId="56" xfId="0" applyFont="1" applyFill="1" applyBorder="1" applyAlignment="1">
      <alignment horizontal="left"/>
    </xf>
    <xf numFmtId="0" fontId="11" fillId="5" borderId="57" xfId="0" applyFont="1" applyFill="1" applyBorder="1" applyAlignment="1">
      <alignment horizontal="center" wrapText="1"/>
    </xf>
    <xf numFmtId="0" fontId="11" fillId="5" borderId="57" xfId="0" applyFont="1" applyFill="1" applyBorder="1" applyAlignment="1">
      <alignment horizontal="center"/>
    </xf>
    <xf numFmtId="0" fontId="11" fillId="5" borderId="53" xfId="0" applyFont="1" applyFill="1" applyBorder="1" applyAlignment="1">
      <alignment horizontal="center"/>
    </xf>
    <xf numFmtId="0" fontId="11" fillId="5" borderId="48" xfId="0" applyFont="1" applyFill="1" applyBorder="1" applyAlignment="1">
      <alignment horizontal="center"/>
    </xf>
    <xf numFmtId="0" fontId="11" fillId="5" borderId="49" xfId="0" applyFont="1" applyFill="1" applyBorder="1" applyAlignment="1">
      <alignment horizontal="center"/>
    </xf>
    <xf numFmtId="0" fontId="11" fillId="5" borderId="51" xfId="0" applyFont="1" applyFill="1" applyBorder="1" applyAlignment="1">
      <alignment horizontal="center"/>
    </xf>
    <xf numFmtId="0" fontId="11" fillId="5" borderId="56" xfId="0" applyFont="1" applyFill="1" applyBorder="1" applyAlignment="1">
      <alignment horizontal="center"/>
    </xf>
    <xf numFmtId="0" fontId="11" fillId="5" borderId="58" xfId="0" applyFont="1" applyFill="1" applyBorder="1" applyAlignment="1">
      <alignment horizontal="center"/>
    </xf>
    <xf numFmtId="0" fontId="11" fillId="7" borderId="3" xfId="0" applyFont="1" applyFill="1" applyBorder="1" applyAlignment="1">
      <alignment horizontal="left"/>
    </xf>
    <xf numFmtId="0" fontId="5" fillId="7" borderId="33" xfId="0" applyFont="1" applyFill="1" applyBorder="1"/>
    <xf numFmtId="0" fontId="2" fillId="7" borderId="33" xfId="0" applyFont="1" applyFill="1" applyBorder="1" applyAlignment="1">
      <alignment horizontal="right"/>
    </xf>
    <xf numFmtId="0" fontId="2" fillId="7" borderId="33" xfId="0" applyFont="1" applyFill="1" applyBorder="1"/>
    <xf numFmtId="0" fontId="10" fillId="7" borderId="33" xfId="0" applyFont="1" applyFill="1" applyBorder="1"/>
    <xf numFmtId="0" fontId="5" fillId="7" borderId="4" xfId="0" applyFont="1" applyFill="1" applyBorder="1"/>
    <xf numFmtId="0" fontId="11" fillId="8" borderId="3" xfId="0" applyFont="1" applyFill="1" applyBorder="1" applyAlignment="1">
      <alignment horizontal="left"/>
    </xf>
    <xf numFmtId="2" fontId="11" fillId="8" borderId="33" xfId="0" applyNumberFormat="1" applyFont="1" applyFill="1" applyBorder="1" applyAlignment="1">
      <alignment horizontal="right"/>
    </xf>
    <xf numFmtId="0" fontId="5" fillId="8" borderId="33" xfId="0" applyFont="1" applyFill="1" applyBorder="1"/>
    <xf numFmtId="0" fontId="2" fillId="8" borderId="33" xfId="0" applyFont="1" applyFill="1" applyBorder="1" applyAlignment="1">
      <alignment horizontal="right"/>
    </xf>
    <xf numFmtId="1" fontId="9" fillId="8" borderId="3" xfId="0" applyNumberFormat="1" applyFont="1" applyFill="1" applyBorder="1" applyAlignment="1">
      <alignment horizontal="right"/>
    </xf>
    <xf numFmtId="0" fontId="2" fillId="8" borderId="33" xfId="0" applyFont="1" applyFill="1" applyBorder="1"/>
    <xf numFmtId="0" fontId="10" fillId="8" borderId="33" xfId="0" applyFont="1" applyFill="1" applyBorder="1"/>
    <xf numFmtId="0" fontId="10" fillId="8" borderId="4" xfId="0" applyFont="1" applyFill="1" applyBorder="1"/>
    <xf numFmtId="0" fontId="0" fillId="8" borderId="3" xfId="0" applyFill="1" applyBorder="1"/>
    <xf numFmtId="0" fontId="5" fillId="8" borderId="4" xfId="0" applyFont="1" applyFill="1" applyBorder="1"/>
    <xf numFmtId="1" fontId="13" fillId="5" borderId="43" xfId="0" applyNumberFormat="1" applyFont="1" applyFill="1" applyBorder="1" applyAlignment="1">
      <alignment horizontal="center"/>
    </xf>
    <xf numFmtId="1" fontId="13" fillId="5" borderId="17" xfId="0" applyNumberFormat="1" applyFont="1" applyFill="1" applyBorder="1" applyAlignment="1">
      <alignment horizontal="right"/>
    </xf>
    <xf numFmtId="1" fontId="13" fillId="5" borderId="32" xfId="0" applyNumberFormat="1" applyFont="1" applyFill="1" applyBorder="1" applyAlignment="1">
      <alignment horizontal="center"/>
    </xf>
    <xf numFmtId="0" fontId="13" fillId="8" borderId="38" xfId="0" applyFont="1" applyFill="1" applyBorder="1"/>
    <xf numFmtId="0" fontId="13" fillId="8" borderId="34" xfId="0" applyFont="1" applyFill="1" applyBorder="1"/>
    <xf numFmtId="0" fontId="13" fillId="8" borderId="35" xfId="0" applyFont="1" applyFill="1" applyBorder="1"/>
    <xf numFmtId="2" fontId="2" fillId="8" borderId="33" xfId="0" applyNumberFormat="1" applyFont="1" applyFill="1" applyBorder="1" applyAlignment="1">
      <alignment horizontal="right"/>
    </xf>
    <xf numFmtId="0" fontId="11" fillId="4" borderId="3" xfId="0" applyFont="1" applyFill="1" applyBorder="1" applyAlignment="1">
      <alignment horizontal="left"/>
    </xf>
    <xf numFmtId="0" fontId="11" fillId="4" borderId="33" xfId="0" applyFont="1" applyFill="1" applyBorder="1" applyAlignment="1">
      <alignment horizontal="left"/>
    </xf>
    <xf numFmtId="0" fontId="11" fillId="4" borderId="4" xfId="0" applyFont="1" applyFill="1" applyBorder="1" applyAlignment="1">
      <alignment horizontal="left"/>
    </xf>
    <xf numFmtId="0" fontId="8" fillId="4" borderId="3" xfId="0" applyFont="1" applyFill="1" applyBorder="1"/>
    <xf numFmtId="0" fontId="8" fillId="4" borderId="33" xfId="0" applyFont="1" applyFill="1" applyBorder="1"/>
    <xf numFmtId="0" fontId="8" fillId="4" borderId="4" xfId="0" applyFont="1" applyFill="1" applyBorder="1"/>
    <xf numFmtId="0" fontId="13" fillId="4" borderId="38" xfId="0" applyFont="1" applyFill="1" applyBorder="1"/>
    <xf numFmtId="0" fontId="11" fillId="4" borderId="43" xfId="0" applyFont="1" applyFill="1" applyBorder="1" applyAlignment="1">
      <alignment horizontal="left"/>
    </xf>
    <xf numFmtId="0" fontId="11" fillId="4" borderId="15" xfId="0" applyFont="1" applyFill="1" applyBorder="1" applyAlignment="1">
      <alignment horizontal="left"/>
    </xf>
    <xf numFmtId="2" fontId="2" fillId="4" borderId="15" xfId="0" applyNumberFormat="1" applyFont="1" applyFill="1" applyBorder="1" applyAlignment="1">
      <alignment horizontal="right"/>
    </xf>
    <xf numFmtId="0" fontId="2" fillId="4" borderId="15" xfId="0" applyFont="1" applyFill="1" applyBorder="1" applyAlignment="1">
      <alignment horizontal="right"/>
    </xf>
    <xf numFmtId="0" fontId="2" fillId="4" borderId="15" xfId="0" applyFont="1" applyFill="1" applyBorder="1"/>
    <xf numFmtId="0" fontId="10" fillId="4" borderId="15" xfId="0" applyFont="1" applyFill="1" applyBorder="1"/>
    <xf numFmtId="0" fontId="5" fillId="4" borderId="15" xfId="0" applyFont="1" applyFill="1" applyBorder="1"/>
    <xf numFmtId="0" fontId="5" fillId="4" borderId="46" xfId="0" applyFont="1" applyFill="1" applyBorder="1"/>
    <xf numFmtId="2" fontId="5" fillId="5" borderId="59" xfId="0" applyNumberFormat="1" applyFont="1" applyFill="1" applyBorder="1" applyAlignment="1">
      <alignment horizontal="center"/>
    </xf>
    <xf numFmtId="2" fontId="5" fillId="5" borderId="46" xfId="0" applyNumberFormat="1" applyFont="1" applyFill="1" applyBorder="1" applyAlignment="1">
      <alignment horizontal="center"/>
    </xf>
    <xf numFmtId="0" fontId="11" fillId="5" borderId="11" xfId="0" applyFont="1" applyFill="1" applyBorder="1"/>
    <xf numFmtId="0" fontId="11" fillId="5" borderId="54" xfId="0" applyFont="1" applyFill="1" applyBorder="1"/>
    <xf numFmtId="0" fontId="11" fillId="5" borderId="12" xfId="0" applyFont="1" applyFill="1" applyBorder="1"/>
    <xf numFmtId="0" fontId="5" fillId="5" borderId="43" xfId="0" applyFont="1" applyFill="1" applyBorder="1" applyAlignment="1">
      <alignment horizontal="center"/>
    </xf>
    <xf numFmtId="0" fontId="5" fillId="5" borderId="15" xfId="0" applyFont="1" applyFill="1" applyBorder="1" applyAlignment="1">
      <alignment horizontal="center"/>
    </xf>
    <xf numFmtId="0" fontId="5" fillId="5" borderId="46" xfId="0" applyFont="1" applyFill="1" applyBorder="1" applyAlignment="1">
      <alignment horizontal="center"/>
    </xf>
    <xf numFmtId="0" fontId="13" fillId="5" borderId="55" xfId="0" applyFont="1" applyFill="1" applyBorder="1" applyAlignment="1">
      <alignment horizontal="left"/>
    </xf>
    <xf numFmtId="0" fontId="13" fillId="5" borderId="41" xfId="0" applyFont="1" applyFill="1" applyBorder="1" applyAlignment="1">
      <alignment horizontal="left"/>
    </xf>
    <xf numFmtId="2" fontId="5" fillId="5" borderId="53" xfId="0" applyNumberFormat="1" applyFont="1" applyFill="1" applyBorder="1" applyAlignment="1">
      <alignment horizontal="center"/>
    </xf>
    <xf numFmtId="2" fontId="5" fillId="5" borderId="51" xfId="0" applyNumberFormat="1" applyFont="1" applyFill="1" applyBorder="1" applyAlignment="1">
      <alignment horizontal="center"/>
    </xf>
    <xf numFmtId="0" fontId="11" fillId="5" borderId="2" xfId="0" applyFont="1" applyFill="1" applyBorder="1"/>
    <xf numFmtId="0" fontId="5" fillId="5" borderId="48" xfId="0" applyFont="1" applyFill="1" applyBorder="1" applyAlignment="1">
      <alignment horizontal="center"/>
    </xf>
    <xf numFmtId="0" fontId="5" fillId="5" borderId="50" xfId="0" applyFont="1" applyFill="1" applyBorder="1" applyAlignment="1">
      <alignment horizontal="center"/>
    </xf>
    <xf numFmtId="0" fontId="5" fillId="5" borderId="51" xfId="0" applyFont="1" applyFill="1" applyBorder="1" applyAlignment="1">
      <alignment horizontal="center"/>
    </xf>
    <xf numFmtId="0" fontId="24" fillId="5" borderId="3" xfId="0" applyFont="1" applyFill="1" applyBorder="1"/>
    <xf numFmtId="0" fontId="23" fillId="5" borderId="33" xfId="0" applyFont="1" applyFill="1" applyBorder="1"/>
    <xf numFmtId="0" fontId="23" fillId="5" borderId="4" xfId="0" applyFont="1" applyFill="1" applyBorder="1"/>
    <xf numFmtId="0" fontId="23" fillId="5" borderId="3" xfId="0" applyFont="1" applyFill="1" applyBorder="1"/>
    <xf numFmtId="0" fontId="11" fillId="5" borderId="43" xfId="0" applyFont="1" applyFill="1" applyBorder="1" applyAlignment="1">
      <alignment horizontal="left"/>
    </xf>
    <xf numFmtId="0" fontId="11" fillId="5" borderId="15" xfId="0" applyFont="1" applyFill="1" applyBorder="1" applyAlignment="1">
      <alignment horizontal="left"/>
    </xf>
    <xf numFmtId="2" fontId="2" fillId="5" borderId="15" xfId="0" applyNumberFormat="1" applyFont="1" applyFill="1" applyBorder="1" applyAlignment="1">
      <alignment horizontal="right"/>
    </xf>
    <xf numFmtId="0" fontId="2" fillId="5" borderId="15" xfId="0" applyFont="1" applyFill="1" applyBorder="1" applyAlignment="1">
      <alignment horizontal="right"/>
    </xf>
    <xf numFmtId="0" fontId="2" fillId="5" borderId="15" xfId="0" applyFont="1" applyFill="1" applyBorder="1"/>
    <xf numFmtId="0" fontId="10" fillId="5" borderId="15" xfId="0" applyFont="1" applyFill="1" applyBorder="1"/>
    <xf numFmtId="0" fontId="5" fillId="5" borderId="15" xfId="0" applyFont="1" applyFill="1" applyBorder="1"/>
    <xf numFmtId="0" fontId="5" fillId="5" borderId="46" xfId="0" applyFont="1" applyFill="1" applyBorder="1"/>
    <xf numFmtId="0" fontId="11" fillId="7" borderId="33" xfId="0" applyFont="1" applyFill="1" applyBorder="1" applyAlignment="1">
      <alignment horizontal="left"/>
    </xf>
    <xf numFmtId="0" fontId="11" fillId="7" borderId="4" xfId="0" applyFont="1" applyFill="1" applyBorder="1" applyAlignment="1">
      <alignment horizontal="left"/>
    </xf>
    <xf numFmtId="0" fontId="8" fillId="7" borderId="3" xfId="0" applyFont="1" applyFill="1" applyBorder="1"/>
    <xf numFmtId="0" fontId="8" fillId="7" borderId="33" xfId="0" applyFont="1" applyFill="1" applyBorder="1"/>
    <xf numFmtId="0" fontId="8" fillId="7" borderId="4" xfId="0" applyFont="1" applyFill="1" applyBorder="1"/>
    <xf numFmtId="0" fontId="13" fillId="7" borderId="38" xfId="0" applyFont="1" applyFill="1" applyBorder="1"/>
    <xf numFmtId="0" fontId="13" fillId="7" borderId="34" xfId="0" applyFont="1" applyFill="1" applyBorder="1"/>
    <xf numFmtId="0" fontId="13" fillId="7" borderId="35" xfId="0" applyFont="1" applyFill="1" applyBorder="1"/>
    <xf numFmtId="2" fontId="2" fillId="7" borderId="33" xfId="0" applyNumberFormat="1" applyFont="1" applyFill="1" applyBorder="1" applyAlignment="1">
      <alignment horizontal="right"/>
    </xf>
    <xf numFmtId="0" fontId="8" fillId="0" borderId="1" xfId="0" applyFont="1" applyBorder="1" applyAlignment="1">
      <alignment horizontal="center"/>
    </xf>
    <xf numFmtId="0" fontId="8" fillId="0" borderId="2" xfId="0" applyFont="1" applyBorder="1" applyAlignment="1">
      <alignment horizontal="center" vertical="center"/>
    </xf>
    <xf numFmtId="0" fontId="8" fillId="0" borderId="61" xfId="0" applyFont="1" applyBorder="1"/>
    <xf numFmtId="0" fontId="8" fillId="0" borderId="62" xfId="0" applyFont="1" applyBorder="1"/>
    <xf numFmtId="0" fontId="8" fillId="0" borderId="63" xfId="0" applyFont="1" applyBorder="1"/>
    <xf numFmtId="0" fontId="8" fillId="0" borderId="62" xfId="0" applyFont="1" applyBorder="1" applyAlignment="1">
      <alignment horizontal="left" vertical="center" wrapText="1"/>
    </xf>
    <xf numFmtId="0" fontId="8" fillId="0" borderId="62" xfId="0" applyFont="1" applyBorder="1" applyAlignment="1">
      <alignment vertical="center"/>
    </xf>
    <xf numFmtId="0" fontId="0" fillId="0" borderId="5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21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19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40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41" xfId="0" applyBorder="1" applyAlignment="1">
      <alignment horizontal="center" vertical="center"/>
    </xf>
    <xf numFmtId="0" fontId="8" fillId="0" borderId="64" xfId="0" applyFont="1" applyBorder="1"/>
    <xf numFmtId="0" fontId="8" fillId="0" borderId="0" xfId="0" applyFont="1"/>
    <xf numFmtId="0" fontId="8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16" xfId="0" applyBorder="1"/>
    <xf numFmtId="0" fontId="8" fillId="0" borderId="65" xfId="0" applyFont="1" applyBorder="1" applyAlignment="1">
      <alignment horizontal="center"/>
    </xf>
    <xf numFmtId="0" fontId="0" fillId="0" borderId="24" xfId="0" applyBorder="1" applyAlignment="1">
      <alignment horizontal="center" vertical="center"/>
    </xf>
    <xf numFmtId="0" fontId="0" fillId="0" borderId="22" xfId="0" applyBorder="1" applyAlignment="1">
      <alignment horizontal="center" vertical="center"/>
    </xf>
    <xf numFmtId="0" fontId="0" fillId="0" borderId="65" xfId="0" applyBorder="1" applyAlignment="1">
      <alignment horizontal="center" vertical="center"/>
    </xf>
    <xf numFmtId="0" fontId="0" fillId="0" borderId="0" xfId="0" applyAlignment="1">
      <alignment horizontal="center"/>
    </xf>
    <xf numFmtId="0" fontId="8" fillId="0" borderId="1" xfId="0" applyFont="1" applyBorder="1" applyAlignment="1">
      <alignment horizontal="center" vertical="center"/>
    </xf>
    <xf numFmtId="0" fontId="11" fillId="0" borderId="2" xfId="0" applyFont="1" applyBorder="1" applyAlignment="1">
      <alignment horizontal="center" vertical="center" wrapText="1"/>
    </xf>
    <xf numFmtId="0" fontId="0" fillId="0" borderId="56" xfId="0" applyBorder="1" applyAlignment="1">
      <alignment horizontal="center" vertical="center"/>
    </xf>
    <xf numFmtId="0" fontId="0" fillId="0" borderId="57" xfId="0" applyBorder="1" applyAlignment="1">
      <alignment horizontal="center" vertical="center"/>
    </xf>
    <xf numFmtId="0" fontId="0" fillId="0" borderId="58" xfId="0" applyBorder="1"/>
    <xf numFmtId="0" fontId="11" fillId="0" borderId="1" xfId="0" applyFont="1" applyBorder="1" applyAlignment="1">
      <alignment horizontal="center" vertical="center"/>
    </xf>
    <xf numFmtId="0" fontId="11" fillId="0" borderId="39" xfId="0" applyFont="1" applyBorder="1" applyAlignment="1">
      <alignment horizontal="center" vertical="center"/>
    </xf>
    <xf numFmtId="0" fontId="8" fillId="0" borderId="39" xfId="0" applyFont="1" applyBorder="1" applyAlignment="1">
      <alignment horizontal="center"/>
    </xf>
    <xf numFmtId="0" fontId="8" fillId="0" borderId="2" xfId="0" applyFont="1" applyBorder="1" applyAlignment="1">
      <alignment horizontal="center"/>
    </xf>
    <xf numFmtId="0" fontId="0" fillId="0" borderId="56" xfId="0" applyBorder="1"/>
    <xf numFmtId="0" fontId="0" fillId="0" borderId="57" xfId="0" applyBorder="1"/>
    <xf numFmtId="0" fontId="11" fillId="9" borderId="4" xfId="0" applyFont="1" applyFill="1" applyBorder="1" applyAlignment="1">
      <alignment horizontal="left"/>
    </xf>
    <xf numFmtId="0" fontId="27" fillId="9" borderId="3" xfId="0" applyFont="1" applyFill="1" applyBorder="1" applyAlignment="1">
      <alignment horizontal="left"/>
    </xf>
    <xf numFmtId="0" fontId="19" fillId="5" borderId="56" xfId="0" applyFont="1" applyFill="1" applyBorder="1" applyAlignment="1">
      <alignment horizontal="left"/>
    </xf>
    <xf numFmtId="0" fontId="19" fillId="5" borderId="57" xfId="0" applyFont="1" applyFill="1" applyBorder="1" applyAlignment="1">
      <alignment horizontal="center" wrapText="1"/>
    </xf>
    <xf numFmtId="0" fontId="19" fillId="5" borderId="57" xfId="0" applyFont="1" applyFill="1" applyBorder="1" applyAlignment="1">
      <alignment horizontal="center"/>
    </xf>
    <xf numFmtId="0" fontId="19" fillId="5" borderId="53" xfId="0" applyFont="1" applyFill="1" applyBorder="1" applyAlignment="1">
      <alignment horizontal="center"/>
    </xf>
    <xf numFmtId="0" fontId="19" fillId="5" borderId="48" xfId="0" applyFont="1" applyFill="1" applyBorder="1" applyAlignment="1">
      <alignment horizontal="center"/>
    </xf>
    <xf numFmtId="0" fontId="19" fillId="5" borderId="49" xfId="0" applyFont="1" applyFill="1" applyBorder="1" applyAlignment="1">
      <alignment horizontal="center"/>
    </xf>
    <xf numFmtId="0" fontId="19" fillId="5" borderId="51" xfId="0" applyFont="1" applyFill="1" applyBorder="1" applyAlignment="1">
      <alignment horizontal="center"/>
    </xf>
    <xf numFmtId="0" fontId="19" fillId="5" borderId="56" xfId="0" applyFont="1" applyFill="1" applyBorder="1" applyAlignment="1">
      <alignment horizontal="center"/>
    </xf>
    <xf numFmtId="0" fontId="19" fillId="5" borderId="58" xfId="0" applyFont="1" applyFill="1" applyBorder="1" applyAlignment="1">
      <alignment horizontal="center"/>
    </xf>
    <xf numFmtId="0" fontId="14" fillId="0" borderId="8" xfId="0" applyFont="1" applyBorder="1" applyAlignment="1">
      <alignment horizontal="left" vertical="center"/>
    </xf>
    <xf numFmtId="0" fontId="14" fillId="0" borderId="0" xfId="0" applyFont="1" applyBorder="1" applyAlignment="1">
      <alignment horizontal="left" vertical="center"/>
    </xf>
    <xf numFmtId="0" fontId="14" fillId="0" borderId="8" xfId="0" applyFont="1" applyFill="1" applyBorder="1" applyAlignment="1">
      <alignment vertical="center" wrapText="1"/>
    </xf>
    <xf numFmtId="0" fontId="14" fillId="0" borderId="10" xfId="0" applyFont="1" applyFill="1" applyBorder="1" applyAlignment="1">
      <alignment horizontal="left" vertical="center"/>
    </xf>
    <xf numFmtId="0" fontId="13" fillId="9" borderId="34" xfId="0" applyFont="1" applyFill="1" applyBorder="1"/>
    <xf numFmtId="0" fontId="13" fillId="9" borderId="35" xfId="0" applyFont="1" applyFill="1" applyBorder="1"/>
    <xf numFmtId="2" fontId="2" fillId="9" borderId="33" xfId="0" applyNumberFormat="1" applyFont="1" applyFill="1" applyBorder="1" applyAlignment="1">
      <alignment horizontal="right"/>
    </xf>
    <xf numFmtId="0" fontId="2" fillId="9" borderId="33" xfId="0" applyFont="1" applyFill="1" applyBorder="1" applyAlignment="1">
      <alignment horizontal="right"/>
    </xf>
    <xf numFmtId="0" fontId="2" fillId="9" borderId="33" xfId="0" applyFont="1" applyFill="1" applyBorder="1"/>
    <xf numFmtId="0" fontId="10" fillId="9" borderId="33" xfId="0" applyFont="1" applyFill="1" applyBorder="1"/>
    <xf numFmtId="0" fontId="5" fillId="9" borderId="33" xfId="0" applyFont="1" applyFill="1" applyBorder="1"/>
    <xf numFmtId="0" fontId="5" fillId="9" borderId="4" xfId="0" applyFont="1" applyFill="1" applyBorder="1"/>
    <xf numFmtId="0" fontId="14" fillId="0" borderId="13" xfId="0" applyFont="1" applyBorder="1" applyAlignment="1">
      <alignment vertical="center"/>
    </xf>
    <xf numFmtId="0" fontId="14" fillId="0" borderId="6" xfId="0" applyFont="1" applyBorder="1" applyAlignment="1">
      <alignment vertical="center"/>
    </xf>
    <xf numFmtId="0" fontId="8" fillId="0" borderId="0" xfId="0" applyFont="1" applyAlignment="1">
      <alignment horizontal="center" wrapText="1"/>
    </xf>
    <xf numFmtId="0" fontId="11" fillId="9" borderId="33" xfId="0" applyFont="1" applyFill="1" applyBorder="1" applyAlignment="1">
      <alignment horizontal="left"/>
    </xf>
    <xf numFmtId="0" fontId="19" fillId="5" borderId="3" xfId="0" applyFont="1" applyFill="1" applyBorder="1" applyAlignment="1">
      <alignment horizontal="center"/>
    </xf>
    <xf numFmtId="0" fontId="19" fillId="5" borderId="33" xfId="0" applyFont="1" applyFill="1" applyBorder="1" applyAlignment="1">
      <alignment horizontal="center"/>
    </xf>
    <xf numFmtId="0" fontId="25" fillId="0" borderId="17" xfId="0" applyFont="1" applyFill="1" applyBorder="1" applyAlignment="1">
      <alignment vertical="center" wrapText="1"/>
    </xf>
    <xf numFmtId="0" fontId="14" fillId="0" borderId="11" xfId="0" applyFont="1" applyBorder="1" applyAlignment="1">
      <alignment vertical="center"/>
    </xf>
    <xf numFmtId="1" fontId="14" fillId="0" borderId="54" xfId="0" applyNumberFormat="1" applyFont="1" applyBorder="1" applyAlignment="1">
      <alignment horizontal="left" vertical="center" wrapText="1"/>
    </xf>
    <xf numFmtId="0" fontId="14" fillId="0" borderId="12" xfId="0" applyFont="1" applyBorder="1" applyAlignment="1">
      <alignment horizontal="left" vertical="center"/>
    </xf>
    <xf numFmtId="0" fontId="14" fillId="0" borderId="26" xfId="0" applyFont="1" applyBorder="1" applyAlignment="1">
      <alignment vertical="center"/>
    </xf>
    <xf numFmtId="0" fontId="14" fillId="0" borderId="54" xfId="0" applyFont="1" applyBorder="1" applyAlignment="1">
      <alignment vertical="center"/>
    </xf>
    <xf numFmtId="0" fontId="14" fillId="0" borderId="12" xfId="0" applyFont="1" applyBorder="1" applyAlignment="1">
      <alignment vertical="center"/>
    </xf>
    <xf numFmtId="1" fontId="14" fillId="0" borderId="11" xfId="0" applyNumberFormat="1" applyFont="1" applyBorder="1" applyAlignment="1">
      <alignment horizontal="center" vertical="center"/>
    </xf>
    <xf numFmtId="0" fontId="14" fillId="0" borderId="12" xfId="0" applyFont="1" applyBorder="1" applyAlignment="1">
      <alignment horizontal="center" vertical="center"/>
    </xf>
    <xf numFmtId="0" fontId="14" fillId="0" borderId="26" xfId="0" applyFont="1" applyBorder="1" applyAlignment="1">
      <alignment vertical="center" wrapText="1"/>
    </xf>
    <xf numFmtId="0" fontId="14" fillId="0" borderId="54" xfId="0" applyFont="1" applyFill="1" applyBorder="1" applyAlignment="1">
      <alignment vertical="center" wrapText="1"/>
    </xf>
    <xf numFmtId="0" fontId="14" fillId="0" borderId="68" xfId="0" applyFont="1" applyFill="1" applyBorder="1" applyAlignment="1">
      <alignment vertical="center"/>
    </xf>
    <xf numFmtId="0" fontId="0" fillId="0" borderId="1" xfId="0" applyFill="1" applyBorder="1" applyAlignment="1">
      <alignment vertical="center"/>
    </xf>
    <xf numFmtId="0" fontId="14" fillId="0" borderId="39" xfId="0" applyFont="1" applyFill="1" applyBorder="1" applyAlignment="1">
      <alignment vertical="center" wrapText="1"/>
    </xf>
    <xf numFmtId="0" fontId="14" fillId="0" borderId="39" xfId="0" applyFont="1" applyBorder="1"/>
    <xf numFmtId="0" fontId="14" fillId="0" borderId="2" xfId="0" applyFont="1" applyFill="1" applyBorder="1" applyAlignment="1">
      <alignment vertical="center" wrapText="1"/>
    </xf>
    <xf numFmtId="0" fontId="14" fillId="0" borderId="41" xfId="0" applyFont="1" applyFill="1" applyBorder="1" applyAlignment="1">
      <alignment vertical="center"/>
    </xf>
    <xf numFmtId="0" fontId="14" fillId="0" borderId="39" xfId="0" applyFont="1" applyBorder="1" applyAlignment="1">
      <alignment vertical="center"/>
    </xf>
    <xf numFmtId="0" fontId="14" fillId="0" borderId="39" xfId="0" applyFont="1" applyFill="1" applyBorder="1" applyAlignment="1">
      <alignment vertical="center"/>
    </xf>
    <xf numFmtId="0" fontId="14" fillId="0" borderId="2" xfId="0" applyFont="1" applyBorder="1" applyAlignment="1">
      <alignment vertical="center"/>
    </xf>
    <xf numFmtId="0" fontId="14" fillId="0" borderId="1" xfId="0" applyFont="1" applyFill="1" applyBorder="1" applyAlignment="1">
      <alignment horizontal="center" vertical="center"/>
    </xf>
    <xf numFmtId="0" fontId="14" fillId="0" borderId="2" xfId="0" applyFont="1" applyFill="1" applyBorder="1" applyAlignment="1">
      <alignment horizontal="center" vertical="center"/>
    </xf>
    <xf numFmtId="0" fontId="14" fillId="0" borderId="65" xfId="0" applyFont="1" applyFill="1" applyBorder="1" applyAlignment="1">
      <alignment vertical="center" wrapText="1"/>
    </xf>
    <xf numFmtId="0" fontId="14" fillId="0" borderId="2" xfId="0" applyFont="1" applyFill="1" applyBorder="1" applyAlignment="1">
      <alignment vertical="center"/>
    </xf>
    <xf numFmtId="0" fontId="11" fillId="0" borderId="3" xfId="0" applyFont="1" applyBorder="1" applyAlignment="1"/>
    <xf numFmtId="0" fontId="11" fillId="0" borderId="33" xfId="0" applyFont="1" applyBorder="1" applyAlignment="1"/>
    <xf numFmtId="0" fontId="11" fillId="0" borderId="4" xfId="0" applyFont="1" applyBorder="1" applyAlignment="1"/>
    <xf numFmtId="0" fontId="14" fillId="0" borderId="11" xfId="0" applyFont="1" applyFill="1" applyBorder="1" applyAlignment="1">
      <alignment vertical="center"/>
    </xf>
    <xf numFmtId="0" fontId="14" fillId="0" borderId="12" xfId="0" applyFont="1" applyFill="1" applyBorder="1" applyAlignment="1">
      <alignment horizontal="left" vertical="center" wrapText="1"/>
    </xf>
    <xf numFmtId="0" fontId="14" fillId="0" borderId="69" xfId="0" applyFont="1" applyFill="1" applyBorder="1" applyAlignment="1">
      <alignment vertical="center"/>
    </xf>
    <xf numFmtId="0" fontId="25" fillId="0" borderId="52" xfId="0" applyFont="1" applyBorder="1" applyAlignment="1">
      <alignment horizontal="center" vertical="center" wrapText="1"/>
    </xf>
    <xf numFmtId="0" fontId="14" fillId="0" borderId="1" xfId="0" applyFont="1" applyFill="1" applyBorder="1" applyAlignment="1">
      <alignment vertical="center"/>
    </xf>
    <xf numFmtId="0" fontId="14" fillId="0" borderId="2" xfId="0" applyFont="1" applyFill="1" applyBorder="1" applyAlignment="1">
      <alignment horizontal="left" vertical="center"/>
    </xf>
    <xf numFmtId="1" fontId="14" fillId="0" borderId="1" xfId="0" applyNumberFormat="1" applyFont="1" applyFill="1" applyBorder="1" applyAlignment="1">
      <alignment horizontal="center" vertical="center"/>
    </xf>
    <xf numFmtId="0" fontId="14" fillId="0" borderId="13" xfId="0" applyFont="1" applyBorder="1"/>
    <xf numFmtId="0" fontId="14" fillId="0" borderId="54" xfId="0" applyFont="1" applyBorder="1"/>
    <xf numFmtId="0" fontId="14" fillId="0" borderId="12" xfId="0" applyFont="1" applyFill="1" applyBorder="1" applyAlignment="1">
      <alignment vertical="center" wrapText="1"/>
    </xf>
    <xf numFmtId="0" fontId="14" fillId="0" borderId="26" xfId="0" applyFont="1" applyFill="1" applyBorder="1" applyAlignment="1">
      <alignment vertical="center"/>
    </xf>
    <xf numFmtId="0" fontId="14" fillId="0" borderId="54" xfId="0" applyFont="1" applyFill="1" applyBorder="1" applyAlignment="1">
      <alignment vertical="center"/>
    </xf>
    <xf numFmtId="0" fontId="14" fillId="0" borderId="11" xfId="0" applyFont="1" applyFill="1" applyBorder="1" applyAlignment="1">
      <alignment horizontal="center" vertical="center"/>
    </xf>
    <xf numFmtId="0" fontId="14" fillId="0" borderId="12" xfId="0" applyFont="1" applyFill="1" applyBorder="1" applyAlignment="1">
      <alignment horizontal="center" vertical="center"/>
    </xf>
    <xf numFmtId="0" fontId="14" fillId="0" borderId="45" xfId="0" applyFont="1" applyFill="1" applyBorder="1" applyAlignment="1">
      <alignment vertical="center" wrapText="1"/>
    </xf>
    <xf numFmtId="0" fontId="14" fillId="0" borderId="1" xfId="0" applyFont="1" applyBorder="1" applyAlignment="1">
      <alignment vertical="center"/>
    </xf>
    <xf numFmtId="0" fontId="14" fillId="0" borderId="41" xfId="0" applyFont="1" applyBorder="1" applyAlignment="1">
      <alignment vertical="center"/>
    </xf>
    <xf numFmtId="0" fontId="11" fillId="0" borderId="43" xfId="0" applyFont="1" applyBorder="1" applyAlignment="1"/>
    <xf numFmtId="0" fontId="11" fillId="0" borderId="15" xfId="0" applyFont="1" applyBorder="1" applyAlignment="1"/>
    <xf numFmtId="0" fontId="11" fillId="0" borderId="48" xfId="0" applyFont="1" applyBorder="1" applyAlignment="1"/>
    <xf numFmtId="0" fontId="11" fillId="0" borderId="50" xfId="0" applyFont="1" applyBorder="1" applyAlignment="1"/>
    <xf numFmtId="0" fontId="14" fillId="0" borderId="2" xfId="0" applyFont="1" applyFill="1" applyBorder="1" applyAlignment="1">
      <alignment horizontal="left" vertical="center" wrapText="1"/>
    </xf>
    <xf numFmtId="0" fontId="11" fillId="0" borderId="11" xfId="0" applyFont="1" applyBorder="1" applyAlignment="1">
      <alignment horizontal="left"/>
    </xf>
    <xf numFmtId="0" fontId="11" fillId="0" borderId="54" xfId="0" applyFont="1" applyBorder="1" applyAlignment="1">
      <alignment horizontal="left"/>
    </xf>
    <xf numFmtId="0" fontId="0" fillId="0" borderId="54" xfId="0" applyBorder="1"/>
    <xf numFmtId="0" fontId="0" fillId="0" borderId="12" xfId="0" applyBorder="1"/>
    <xf numFmtId="0" fontId="11" fillId="0" borderId="7" xfId="0" applyFont="1" applyBorder="1" applyAlignment="1">
      <alignment horizontal="left"/>
    </xf>
    <xf numFmtId="0" fontId="0" fillId="0" borderId="8" xfId="0" applyBorder="1"/>
    <xf numFmtId="0" fontId="0" fillId="0" borderId="7" xfId="0" applyBorder="1"/>
    <xf numFmtId="0" fontId="0" fillId="0" borderId="1" xfId="0" applyBorder="1"/>
    <xf numFmtId="0" fontId="14" fillId="0" borderId="39" xfId="0" applyFont="1" applyBorder="1" applyAlignment="1">
      <alignment horizontal="left" vertical="center" wrapText="1"/>
    </xf>
    <xf numFmtId="0" fontId="11" fillId="0" borderId="3" xfId="0" applyFont="1" applyBorder="1"/>
    <xf numFmtId="0" fontId="0" fillId="0" borderId="33" xfId="0" applyBorder="1"/>
    <xf numFmtId="0" fontId="11" fillId="0" borderId="11" xfId="0" applyFont="1" applyBorder="1"/>
    <xf numFmtId="0" fontId="14" fillId="0" borderId="13" xfId="0" applyFont="1" applyBorder="1" applyAlignment="1">
      <alignment vertical="center" wrapText="1"/>
    </xf>
    <xf numFmtId="0" fontId="11" fillId="9" borderId="33" xfId="0" applyFont="1" applyFill="1" applyBorder="1" applyAlignment="1">
      <alignment horizontal="left"/>
    </xf>
    <xf numFmtId="0" fontId="11" fillId="5" borderId="43" xfId="0" applyFont="1" applyFill="1" applyBorder="1" applyAlignment="1">
      <alignment horizontal="center"/>
    </xf>
    <xf numFmtId="0" fontId="11" fillId="5" borderId="15" xfId="0" applyFont="1" applyFill="1" applyBorder="1" applyAlignment="1">
      <alignment horizontal="center"/>
    </xf>
    <xf numFmtId="0" fontId="9" fillId="5" borderId="46" xfId="0" applyFont="1" applyFill="1" applyBorder="1" applyAlignment="1"/>
    <xf numFmtId="0" fontId="11" fillId="5" borderId="1" xfId="0" applyFont="1" applyFill="1" applyBorder="1" applyAlignment="1">
      <alignment horizontal="center"/>
    </xf>
    <xf numFmtId="0" fontId="11" fillId="5" borderId="39" xfId="0" applyFont="1" applyFill="1" applyBorder="1" applyAlignment="1">
      <alignment horizontal="center"/>
    </xf>
    <xf numFmtId="0" fontId="11" fillId="5" borderId="2" xfId="0" applyFont="1" applyFill="1" applyBorder="1" applyAlignment="1">
      <alignment horizontal="center"/>
    </xf>
    <xf numFmtId="0" fontId="11" fillId="5" borderId="45" xfId="0" applyFont="1" applyFill="1" applyBorder="1" applyAlignment="1">
      <alignment horizontal="center"/>
    </xf>
    <xf numFmtId="0" fontId="11" fillId="5" borderId="44" xfId="0" applyFont="1" applyFill="1" applyBorder="1" applyAlignment="1">
      <alignment horizontal="center"/>
    </xf>
    <xf numFmtId="0" fontId="11" fillId="5" borderId="47" xfId="0" applyFont="1" applyFill="1" applyBorder="1" applyAlignment="1">
      <alignment horizontal="center"/>
    </xf>
    <xf numFmtId="0" fontId="13" fillId="5" borderId="47" xfId="0" applyFont="1" applyFill="1" applyBorder="1" applyAlignment="1">
      <alignment horizontal="left"/>
    </xf>
    <xf numFmtId="0" fontId="13" fillId="5" borderId="26" xfId="0" applyFont="1" applyFill="1" applyBorder="1" applyAlignment="1">
      <alignment horizontal="left"/>
    </xf>
    <xf numFmtId="0" fontId="16" fillId="5" borderId="43" xfId="0" applyFont="1" applyFill="1" applyBorder="1" applyAlignment="1">
      <alignment horizontal="center"/>
    </xf>
    <xf numFmtId="0" fontId="16" fillId="5" borderId="15" xfId="0" applyFont="1" applyFill="1" applyBorder="1" applyAlignment="1">
      <alignment horizontal="center"/>
    </xf>
    <xf numFmtId="0" fontId="16" fillId="5" borderId="46" xfId="0" applyFont="1" applyFill="1" applyBorder="1" applyAlignment="1">
      <alignment horizontal="center"/>
    </xf>
    <xf numFmtId="0" fontId="16" fillId="5" borderId="48" xfId="0" applyFont="1" applyFill="1" applyBorder="1" applyAlignment="1">
      <alignment horizontal="center"/>
    </xf>
    <xf numFmtId="0" fontId="16" fillId="5" borderId="50" xfId="0" applyFont="1" applyFill="1" applyBorder="1" applyAlignment="1">
      <alignment horizontal="center"/>
    </xf>
    <xf numFmtId="0" fontId="16" fillId="5" borderId="51" xfId="0" applyFont="1" applyFill="1" applyBorder="1" applyAlignment="1">
      <alignment horizontal="center"/>
    </xf>
    <xf numFmtId="2" fontId="16" fillId="5" borderId="59" xfId="0" applyNumberFormat="1" applyFont="1" applyFill="1" applyBorder="1" applyAlignment="1">
      <alignment horizontal="center" vertical="center"/>
    </xf>
    <xf numFmtId="2" fontId="16" fillId="5" borderId="15" xfId="0" applyNumberFormat="1" applyFont="1" applyFill="1" applyBorder="1" applyAlignment="1">
      <alignment horizontal="center" vertical="center"/>
    </xf>
    <xf numFmtId="2" fontId="16" fillId="5" borderId="53" xfId="0" applyNumberFormat="1" applyFont="1" applyFill="1" applyBorder="1" applyAlignment="1">
      <alignment horizontal="center" vertical="center"/>
    </xf>
    <xf numFmtId="2" fontId="16" fillId="5" borderId="50" xfId="0" applyNumberFormat="1" applyFont="1" applyFill="1" applyBorder="1" applyAlignment="1">
      <alignment horizontal="center" vertical="center"/>
    </xf>
    <xf numFmtId="0" fontId="16" fillId="5" borderId="47" xfId="0" applyFont="1" applyFill="1" applyBorder="1" applyAlignment="1">
      <alignment horizontal="left"/>
    </xf>
    <xf numFmtId="0" fontId="16" fillId="5" borderId="26" xfId="0" applyFont="1" applyFill="1" applyBorder="1" applyAlignment="1">
      <alignment horizontal="left"/>
    </xf>
    <xf numFmtId="0" fontId="19" fillId="5" borderId="3" xfId="0" applyFont="1" applyFill="1" applyBorder="1" applyAlignment="1">
      <alignment horizontal="center"/>
    </xf>
    <xf numFmtId="0" fontId="19" fillId="5" borderId="33" xfId="0" applyFont="1" applyFill="1" applyBorder="1" applyAlignment="1">
      <alignment horizontal="center"/>
    </xf>
    <xf numFmtId="0" fontId="5" fillId="5" borderId="48" xfId="0" applyFont="1" applyFill="1" applyBorder="1" applyAlignment="1">
      <alignment horizontal="center"/>
    </xf>
    <xf numFmtId="0" fontId="5" fillId="5" borderId="50" xfId="0" applyFont="1" applyFill="1" applyBorder="1" applyAlignment="1">
      <alignment horizontal="center"/>
    </xf>
    <xf numFmtId="0" fontId="5" fillId="5" borderId="51" xfId="0" applyFont="1" applyFill="1" applyBorder="1" applyAlignment="1">
      <alignment horizontal="center"/>
    </xf>
    <xf numFmtId="0" fontId="11" fillId="10" borderId="70" xfId="0" applyFont="1" applyFill="1" applyBorder="1" applyAlignment="1">
      <alignment horizontal="center" wrapText="1"/>
    </xf>
    <xf numFmtId="0" fontId="11" fillId="10" borderId="71" xfId="0" applyFont="1" applyFill="1" applyBorder="1" applyAlignment="1">
      <alignment horizontal="center" wrapText="1"/>
    </xf>
    <xf numFmtId="0" fontId="11" fillId="10" borderId="72" xfId="0" applyFont="1" applyFill="1" applyBorder="1" applyAlignment="1">
      <alignment horizontal="center" wrapText="1"/>
    </xf>
    <xf numFmtId="0" fontId="8" fillId="0" borderId="73" xfId="0" applyFont="1" applyBorder="1" applyAlignment="1">
      <alignment vertical="top" wrapText="1"/>
    </xf>
    <xf numFmtId="0" fontId="8" fillId="0" borderId="51" xfId="0" applyFont="1" applyBorder="1" applyAlignment="1">
      <alignment horizontal="right" wrapText="1"/>
    </xf>
    <xf numFmtId="0" fontId="8" fillId="0" borderId="74" xfId="0" applyFont="1" applyBorder="1" applyAlignment="1">
      <alignment horizontal="right" wrapText="1"/>
    </xf>
    <xf numFmtId="0" fontId="8" fillId="0" borderId="75" xfId="0" applyFont="1" applyBorder="1" applyAlignment="1">
      <alignment vertical="top" wrapText="1"/>
    </xf>
    <xf numFmtId="0" fontId="8" fillId="0" borderId="76" xfId="0" applyFont="1" applyBorder="1" applyAlignment="1">
      <alignment horizontal="right" wrapText="1"/>
    </xf>
    <xf numFmtId="0" fontId="8" fillId="0" borderId="77" xfId="0" applyFont="1" applyBorder="1" applyAlignment="1">
      <alignment horizontal="right" wrapText="1"/>
    </xf>
    <xf numFmtId="0" fontId="11" fillId="0" borderId="3" xfId="0" applyFont="1" applyFill="1" applyBorder="1" applyAlignment="1">
      <alignment vertical="center"/>
    </xf>
    <xf numFmtId="0" fontId="11" fillId="0" borderId="33" xfId="0" applyFont="1" applyFill="1" applyBorder="1" applyAlignment="1">
      <alignment vertical="center"/>
    </xf>
    <xf numFmtId="0" fontId="11" fillId="0" borderId="4" xfId="0" applyFont="1" applyFill="1" applyBorder="1" applyAlignment="1">
      <alignment vertical="center"/>
    </xf>
    <xf numFmtId="0" fontId="14" fillId="0" borderId="14" xfId="0" applyFont="1" applyBorder="1" applyAlignment="1">
      <alignment horizontal="left" vertical="center"/>
    </xf>
    <xf numFmtId="1" fontId="14" fillId="0" borderId="18" xfId="0" applyNumberFormat="1" applyFont="1" applyBorder="1" applyAlignment="1">
      <alignment horizontal="center" vertical="center"/>
    </xf>
    <xf numFmtId="0" fontId="14" fillId="0" borderId="5" xfId="0" applyFont="1" applyBorder="1" applyAlignment="1">
      <alignment horizontal="right" vertical="center"/>
    </xf>
    <xf numFmtId="0" fontId="14" fillId="0" borderId="79" xfId="0" applyFont="1" applyBorder="1" applyAlignment="1">
      <alignment vertical="center"/>
    </xf>
    <xf numFmtId="0" fontId="14" fillId="0" borderId="10" xfId="0" applyFont="1" applyBorder="1" applyAlignment="1">
      <alignment vertical="center"/>
    </xf>
    <xf numFmtId="0" fontId="13" fillId="9" borderId="38" xfId="0" applyFont="1" applyFill="1" applyBorder="1"/>
    <xf numFmtId="0" fontId="14" fillId="0" borderId="12" xfId="0" applyFont="1" applyFill="1" applyBorder="1" applyAlignment="1">
      <alignment vertical="center"/>
    </xf>
    <xf numFmtId="0" fontId="14" fillId="0" borderId="14" xfId="0" applyFont="1" applyBorder="1" applyAlignment="1">
      <alignment horizontal="center" vertical="center"/>
    </xf>
    <xf numFmtId="0" fontId="14" fillId="0" borderId="0" xfId="0" applyFont="1" applyBorder="1" applyAlignment="1">
      <alignment vertical="center"/>
    </xf>
    <xf numFmtId="0" fontId="0" fillId="0" borderId="11" xfId="0" applyBorder="1"/>
    <xf numFmtId="0" fontId="14" fillId="0" borderId="26" xfId="0" applyFont="1" applyFill="1" applyBorder="1" applyAlignment="1">
      <alignment vertical="center" wrapText="1"/>
    </xf>
    <xf numFmtId="0" fontId="14" fillId="0" borderId="49" xfId="0" applyFont="1" applyFill="1" applyBorder="1" applyAlignment="1">
      <alignment vertical="center" wrapText="1"/>
    </xf>
    <xf numFmtId="0" fontId="14" fillId="0" borderId="57" xfId="0" applyFont="1" applyFill="1" applyBorder="1" applyAlignment="1">
      <alignment vertical="center" wrapText="1"/>
    </xf>
    <xf numFmtId="0" fontId="14" fillId="0" borderId="58" xfId="0" applyFont="1" applyFill="1" applyBorder="1" applyAlignment="1">
      <alignment vertical="center"/>
    </xf>
    <xf numFmtId="0" fontId="14" fillId="0" borderId="11" xfId="0" applyFont="1" applyBorder="1"/>
    <xf numFmtId="0" fontId="0" fillId="0" borderId="26" xfId="0" applyBorder="1"/>
    <xf numFmtId="0" fontId="0" fillId="0" borderId="19" xfId="0" applyBorder="1"/>
    <xf numFmtId="0" fontId="14" fillId="0" borderId="52" xfId="0" applyFont="1" applyBorder="1" applyAlignment="1">
      <alignment horizontal="left"/>
    </xf>
    <xf numFmtId="0" fontId="14" fillId="0" borderId="21" xfId="0" applyFont="1" applyFill="1" applyBorder="1" applyAlignment="1">
      <alignment horizontal="left" vertical="center" wrapText="1"/>
    </xf>
    <xf numFmtId="0" fontId="14" fillId="0" borderId="21" xfId="0" applyFont="1" applyBorder="1" applyAlignment="1">
      <alignment vertical="center"/>
    </xf>
    <xf numFmtId="0" fontId="14" fillId="0" borderId="40" xfId="0" applyFont="1" applyBorder="1" applyAlignment="1">
      <alignment vertical="center"/>
    </xf>
    <xf numFmtId="0" fontId="14" fillId="0" borderId="52" xfId="0" applyFont="1" applyBorder="1" applyAlignment="1">
      <alignment vertical="center"/>
    </xf>
    <xf numFmtId="0" fontId="14" fillId="0" borderId="42" xfId="0" applyFont="1" applyFill="1" applyBorder="1" applyAlignment="1">
      <alignment horizontal="left" vertical="center"/>
    </xf>
    <xf numFmtId="0" fontId="14" fillId="0" borderId="19" xfId="0" applyFont="1" applyBorder="1" applyAlignment="1">
      <alignment horizontal="left" vertical="center" wrapText="1"/>
    </xf>
    <xf numFmtId="0" fontId="14" fillId="0" borderId="20" xfId="0" applyFont="1" applyFill="1" applyBorder="1" applyAlignment="1">
      <alignment vertical="center" wrapText="1"/>
    </xf>
    <xf numFmtId="1" fontId="14" fillId="0" borderId="12" xfId="0" applyNumberFormat="1" applyFont="1" applyBorder="1" applyAlignment="1">
      <alignment horizontal="center" vertical="center"/>
    </xf>
    <xf numFmtId="1" fontId="14" fillId="0" borderId="8" xfId="0" applyNumberFormat="1" applyFont="1" applyBorder="1" applyAlignment="1">
      <alignment horizontal="center" vertical="center"/>
    </xf>
    <xf numFmtId="1" fontId="14" fillId="0" borderId="1" xfId="0" applyNumberFormat="1" applyFont="1" applyBorder="1" applyAlignment="1">
      <alignment horizontal="center" vertical="center"/>
    </xf>
    <xf numFmtId="0" fontId="13" fillId="12" borderId="3" xfId="0" applyFont="1" applyFill="1" applyBorder="1" applyAlignment="1"/>
    <xf numFmtId="0" fontId="13" fillId="12" borderId="37" xfId="0" applyFont="1" applyFill="1" applyBorder="1" applyAlignment="1"/>
    <xf numFmtId="2" fontId="17" fillId="12" borderId="36" xfId="0" applyNumberFormat="1" applyFont="1" applyFill="1" applyBorder="1" applyAlignment="1"/>
    <xf numFmtId="2" fontId="17" fillId="12" borderId="4" xfId="0" applyNumberFormat="1" applyFont="1" applyFill="1" applyBorder="1" applyAlignment="1"/>
    <xf numFmtId="0" fontId="13" fillId="12" borderId="41" xfId="0" applyFont="1" applyFill="1" applyBorder="1"/>
    <xf numFmtId="0" fontId="13" fillId="12" borderId="39" xfId="0" applyFont="1" applyFill="1" applyBorder="1"/>
    <xf numFmtId="0" fontId="13" fillId="12" borderId="2" xfId="0" applyFont="1" applyFill="1" applyBorder="1"/>
    <xf numFmtId="0" fontId="13" fillId="12" borderId="3" xfId="0" applyFont="1" applyFill="1" applyBorder="1" applyAlignment="1">
      <alignment horizontal="center" wrapText="1"/>
    </xf>
    <xf numFmtId="0" fontId="13" fillId="12" borderId="33" xfId="0" applyFont="1" applyFill="1" applyBorder="1" applyAlignment="1">
      <alignment horizontal="center" wrapText="1"/>
    </xf>
    <xf numFmtId="0" fontId="13" fillId="12" borderId="4" xfId="0" applyFont="1" applyFill="1" applyBorder="1" applyAlignment="1">
      <alignment horizontal="center" wrapText="1"/>
    </xf>
    <xf numFmtId="0" fontId="11" fillId="0" borderId="3" xfId="0" applyFont="1" applyFill="1" applyBorder="1" applyAlignment="1">
      <alignment horizontal="left"/>
    </xf>
    <xf numFmtId="2" fontId="11" fillId="0" borderId="33" xfId="0" applyNumberFormat="1" applyFont="1" applyFill="1" applyBorder="1" applyAlignment="1">
      <alignment horizontal="right"/>
    </xf>
    <xf numFmtId="0" fontId="5" fillId="0" borderId="33" xfId="0" applyFont="1" applyFill="1" applyBorder="1"/>
    <xf numFmtId="0" fontId="2" fillId="0" borderId="33" xfId="0" applyFont="1" applyFill="1" applyBorder="1" applyAlignment="1">
      <alignment horizontal="right"/>
    </xf>
    <xf numFmtId="1" fontId="9" fillId="0" borderId="3" xfId="0" applyNumberFormat="1" applyFont="1" applyFill="1" applyBorder="1" applyAlignment="1">
      <alignment horizontal="right"/>
    </xf>
    <xf numFmtId="0" fontId="2" fillId="0" borderId="33" xfId="0" applyFont="1" applyFill="1" applyBorder="1"/>
    <xf numFmtId="0" fontId="10" fillId="0" borderId="33" xfId="0" applyFont="1" applyFill="1" applyBorder="1"/>
    <xf numFmtId="0" fontId="10" fillId="0" borderId="4" xfId="0" applyFont="1" applyFill="1" applyBorder="1"/>
    <xf numFmtId="0" fontId="0" fillId="0" borderId="3" xfId="0" applyFill="1" applyBorder="1"/>
    <xf numFmtId="0" fontId="5" fillId="0" borderId="4" xfId="0" applyFont="1" applyFill="1" applyBorder="1"/>
    <xf numFmtId="0" fontId="11" fillId="13" borderId="3" xfId="0" applyFont="1" applyFill="1" applyBorder="1" applyAlignment="1">
      <alignment horizontal="left"/>
    </xf>
    <xf numFmtId="0" fontId="11" fillId="13" borderId="33" xfId="0" applyFont="1" applyFill="1" applyBorder="1" applyAlignment="1">
      <alignment horizontal="left"/>
    </xf>
    <xf numFmtId="0" fontId="11" fillId="13" borderId="4" xfId="0" applyFont="1" applyFill="1" applyBorder="1" applyAlignment="1">
      <alignment horizontal="left"/>
    </xf>
    <xf numFmtId="0" fontId="8" fillId="13" borderId="3" xfId="0" applyFont="1" applyFill="1" applyBorder="1"/>
    <xf numFmtId="0" fontId="8" fillId="13" borderId="33" xfId="0" applyFont="1" applyFill="1" applyBorder="1"/>
    <xf numFmtId="0" fontId="8" fillId="13" borderId="4" xfId="0" applyFont="1" applyFill="1" applyBorder="1"/>
    <xf numFmtId="1" fontId="16" fillId="0" borderId="0" xfId="0" applyNumberFormat="1" applyFont="1" applyFill="1" applyBorder="1" applyAlignment="1">
      <alignment vertical="center"/>
    </xf>
    <xf numFmtId="0" fontId="14" fillId="0" borderId="0" xfId="0" applyFont="1" applyFill="1" applyBorder="1" applyAlignment="1">
      <alignment horizontal="left" vertical="center"/>
    </xf>
    <xf numFmtId="0" fontId="5" fillId="0" borderId="0" xfId="0" applyFont="1" applyBorder="1" applyAlignment="1">
      <alignment vertical="center"/>
    </xf>
    <xf numFmtId="0" fontId="14" fillId="0" borderId="0" xfId="0" applyFont="1" applyFill="1" applyBorder="1" applyAlignment="1">
      <alignment vertical="center" wrapText="1"/>
    </xf>
    <xf numFmtId="0" fontId="5" fillId="0" borderId="0" xfId="0" applyFont="1" applyBorder="1" applyAlignment="1">
      <alignment horizontal="right" vertical="center"/>
    </xf>
    <xf numFmtId="0" fontId="5" fillId="0" borderId="0" xfId="0" applyFont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/>
    </xf>
    <xf numFmtId="0" fontId="14" fillId="0" borderId="0" xfId="0" applyFont="1" applyFill="1" applyBorder="1" applyAlignment="1">
      <alignment vertical="center"/>
    </xf>
    <xf numFmtId="0" fontId="13" fillId="5" borderId="80" xfId="0" applyFont="1" applyFill="1" applyBorder="1" applyAlignment="1">
      <alignment horizontal="left"/>
    </xf>
    <xf numFmtId="2" fontId="5" fillId="5" borderId="25" xfId="0" applyNumberFormat="1" applyFont="1" applyFill="1" applyBorder="1" applyAlignment="1">
      <alignment horizontal="center"/>
    </xf>
    <xf numFmtId="0" fontId="8" fillId="13" borderId="15" xfId="0" applyFont="1" applyFill="1" applyBorder="1"/>
    <xf numFmtId="0" fontId="8" fillId="13" borderId="46" xfId="0" applyFont="1" applyFill="1" applyBorder="1"/>
    <xf numFmtId="0" fontId="8" fillId="13" borderId="43" xfId="0" applyFont="1" applyFill="1" applyBorder="1"/>
    <xf numFmtId="0" fontId="11" fillId="13" borderId="43" xfId="0" applyFont="1" applyFill="1" applyBorder="1" applyAlignment="1">
      <alignment horizontal="left"/>
    </xf>
    <xf numFmtId="0" fontId="11" fillId="13" borderId="15" xfId="0" applyFont="1" applyFill="1" applyBorder="1" applyAlignment="1">
      <alignment horizontal="left"/>
    </xf>
    <xf numFmtId="0" fontId="13" fillId="5" borderId="30" xfId="0" applyFont="1" applyFill="1" applyBorder="1" applyAlignment="1">
      <alignment horizontal="left"/>
    </xf>
    <xf numFmtId="2" fontId="5" fillId="5" borderId="0" xfId="0" applyNumberFormat="1" applyFont="1" applyFill="1" applyBorder="1" applyAlignment="1">
      <alignment horizontal="center"/>
    </xf>
    <xf numFmtId="0" fontId="5" fillId="0" borderId="19" xfId="0" applyFont="1" applyBorder="1" applyAlignment="1">
      <alignment horizontal="center" vertical="center"/>
    </xf>
    <xf numFmtId="0" fontId="5" fillId="0" borderId="21" xfId="0" applyFont="1" applyBorder="1" applyAlignment="1">
      <alignment horizontal="center" vertical="center"/>
    </xf>
    <xf numFmtId="0" fontId="5" fillId="0" borderId="21" xfId="0" applyFont="1" applyFill="1" applyBorder="1" applyAlignment="1">
      <alignment horizontal="center" vertical="center"/>
    </xf>
    <xf numFmtId="0" fontId="13" fillId="5" borderId="23" xfId="0" applyFont="1" applyFill="1" applyBorder="1" applyAlignment="1">
      <alignment horizontal="left"/>
    </xf>
    <xf numFmtId="0" fontId="11" fillId="5" borderId="56" xfId="0" applyFont="1" applyFill="1" applyBorder="1"/>
    <xf numFmtId="0" fontId="11" fillId="5" borderId="57" xfId="0" applyFont="1" applyFill="1" applyBorder="1"/>
    <xf numFmtId="0" fontId="11" fillId="5" borderId="58" xfId="0" applyFont="1" applyFill="1" applyBorder="1"/>
    <xf numFmtId="0" fontId="13" fillId="5" borderId="19" xfId="0" applyFont="1" applyFill="1" applyBorder="1" applyAlignment="1">
      <alignment horizontal="left"/>
    </xf>
    <xf numFmtId="2" fontId="5" fillId="5" borderId="21" xfId="0" applyNumberFormat="1" applyFont="1" applyFill="1" applyBorder="1" applyAlignment="1">
      <alignment horizontal="center"/>
    </xf>
    <xf numFmtId="2" fontId="5" fillId="5" borderId="22" xfId="0" applyNumberFormat="1" applyFont="1" applyFill="1" applyBorder="1" applyAlignment="1">
      <alignment horizontal="center"/>
    </xf>
    <xf numFmtId="0" fontId="11" fillId="5" borderId="7" xfId="0" applyFont="1" applyFill="1" applyBorder="1"/>
    <xf numFmtId="0" fontId="11" fillId="5" borderId="16" xfId="0" applyFont="1" applyFill="1" applyBorder="1"/>
    <xf numFmtId="0" fontId="11" fillId="5" borderId="8" xfId="0" applyFont="1" applyFill="1" applyBorder="1"/>
    <xf numFmtId="0" fontId="5" fillId="5" borderId="22" xfId="0" applyFont="1" applyFill="1" applyBorder="1" applyAlignment="1">
      <alignment horizontal="center"/>
    </xf>
    <xf numFmtId="0" fontId="5" fillId="5" borderId="27" xfId="0" applyFont="1" applyFill="1" applyBorder="1" applyAlignment="1">
      <alignment horizontal="center"/>
    </xf>
    <xf numFmtId="0" fontId="5" fillId="5" borderId="28" xfId="0" applyFont="1" applyFill="1" applyBorder="1" applyAlignment="1">
      <alignment horizontal="center"/>
    </xf>
    <xf numFmtId="0" fontId="27" fillId="11" borderId="3" xfId="0" applyFont="1" applyFill="1" applyBorder="1" applyAlignment="1">
      <alignment horizontal="left"/>
    </xf>
    <xf numFmtId="0" fontId="0" fillId="11" borderId="15" xfId="0" applyFill="1" applyBorder="1"/>
    <xf numFmtId="0" fontId="0" fillId="11" borderId="46" xfId="0" applyFill="1" applyBorder="1"/>
    <xf numFmtId="0" fontId="13" fillId="11" borderId="38" xfId="0" applyFont="1" applyFill="1" applyBorder="1"/>
    <xf numFmtId="0" fontId="13" fillId="11" borderId="34" xfId="0" applyFont="1" applyFill="1" applyBorder="1"/>
    <xf numFmtId="0" fontId="13" fillId="11" borderId="35" xfId="0" applyFont="1" applyFill="1" applyBorder="1"/>
    <xf numFmtId="1" fontId="13" fillId="11" borderId="3" xfId="0" applyNumberFormat="1" applyFont="1" applyFill="1" applyBorder="1" applyAlignment="1"/>
    <xf numFmtId="1" fontId="13" fillId="11" borderId="33" xfId="0" applyNumberFormat="1" applyFont="1" applyFill="1" applyBorder="1" applyAlignment="1"/>
    <xf numFmtId="1" fontId="13" fillId="11" borderId="4" xfId="0" applyNumberFormat="1" applyFont="1" applyFill="1" applyBorder="1" applyAlignment="1"/>
    <xf numFmtId="0" fontId="16" fillId="0" borderId="0" xfId="0" applyFont="1" applyFill="1" applyBorder="1" applyAlignment="1">
      <alignment horizontal="left" vertical="center"/>
    </xf>
    <xf numFmtId="0" fontId="27" fillId="4" borderId="3" xfId="0" applyFont="1" applyFill="1" applyBorder="1" applyAlignment="1">
      <alignment horizontal="left"/>
    </xf>
    <xf numFmtId="0" fontId="0" fillId="4" borderId="33" xfId="0" applyFill="1" applyBorder="1"/>
    <xf numFmtId="0" fontId="0" fillId="4" borderId="4" xfId="0" applyFill="1" applyBorder="1"/>
    <xf numFmtId="0" fontId="11" fillId="4" borderId="3" xfId="0" applyFont="1" applyFill="1" applyBorder="1" applyAlignment="1"/>
    <xf numFmtId="0" fontId="14" fillId="0" borderId="52" xfId="0" applyFont="1" applyBorder="1" applyAlignment="1">
      <alignment horizontal="left" vertical="center"/>
    </xf>
    <xf numFmtId="0" fontId="14" fillId="0" borderId="21" xfId="0" applyFont="1" applyFill="1" applyBorder="1" applyAlignment="1">
      <alignment vertical="center" wrapText="1"/>
    </xf>
    <xf numFmtId="0" fontId="14" fillId="0" borderId="40" xfId="0" applyFont="1" applyFill="1" applyBorder="1" applyAlignment="1">
      <alignment vertical="center" wrapText="1"/>
    </xf>
    <xf numFmtId="0" fontId="11" fillId="0" borderId="15" xfId="0" applyFont="1" applyFill="1" applyBorder="1" applyAlignment="1">
      <alignment vertical="center"/>
    </xf>
    <xf numFmtId="0" fontId="14" fillId="0" borderId="52" xfId="0" applyFont="1" applyBorder="1" applyAlignment="1">
      <alignment horizontal="center" vertical="center"/>
    </xf>
    <xf numFmtId="0" fontId="14" fillId="0" borderId="21" xfId="0" applyFont="1" applyBorder="1" applyAlignment="1">
      <alignment horizontal="center" vertical="center"/>
    </xf>
    <xf numFmtId="0" fontId="14" fillId="0" borderId="40" xfId="0" applyFont="1" applyFill="1" applyBorder="1" applyAlignment="1">
      <alignment horizontal="center" vertical="center"/>
    </xf>
    <xf numFmtId="0" fontId="11" fillId="0" borderId="46" xfId="0" applyFont="1" applyFill="1" applyBorder="1" applyAlignment="1">
      <alignment vertical="center"/>
    </xf>
    <xf numFmtId="0" fontId="11" fillId="0" borderId="51" xfId="0" applyFont="1" applyBorder="1" applyAlignment="1"/>
    <xf numFmtId="0" fontId="14" fillId="0" borderId="11" xfId="0" applyFont="1" applyBorder="1" applyAlignment="1">
      <alignment vertical="center" wrapText="1"/>
    </xf>
    <xf numFmtId="0" fontId="14" fillId="0" borderId="7" xfId="0" applyFont="1" applyBorder="1" applyAlignment="1">
      <alignment vertical="center" wrapText="1"/>
    </xf>
    <xf numFmtId="0" fontId="14" fillId="0" borderId="1" xfId="0" applyFont="1" applyFill="1" applyBorder="1" applyAlignment="1">
      <alignment vertical="center" wrapText="1"/>
    </xf>
    <xf numFmtId="0" fontId="14" fillId="0" borderId="40" xfId="0" applyFont="1" applyBorder="1" applyAlignment="1">
      <alignment horizontal="center" vertical="center"/>
    </xf>
    <xf numFmtId="0" fontId="11" fillId="0" borderId="46" xfId="0" applyFont="1" applyBorder="1" applyAlignment="1"/>
    <xf numFmtId="0" fontId="14" fillId="0" borderId="7" xfId="0" applyFont="1" applyBorder="1" applyAlignment="1">
      <alignment horizontal="center" vertical="center"/>
    </xf>
    <xf numFmtId="0" fontId="16" fillId="0" borderId="33" xfId="0" applyFont="1" applyBorder="1" applyAlignment="1">
      <alignment horizontal="center" vertical="center"/>
    </xf>
    <xf numFmtId="0" fontId="14" fillId="0" borderId="1" xfId="0" applyFont="1" applyBorder="1" applyAlignment="1">
      <alignment horizontal="center" vertical="center"/>
    </xf>
    <xf numFmtId="0" fontId="14" fillId="0" borderId="19" xfId="0" applyFont="1" applyBorder="1" applyAlignment="1">
      <alignment horizontal="center" vertical="center"/>
    </xf>
    <xf numFmtId="0" fontId="14" fillId="0" borderId="33" xfId="0" applyFont="1" applyBorder="1" applyAlignment="1">
      <alignment horizontal="center" vertical="center"/>
    </xf>
    <xf numFmtId="0" fontId="0" fillId="0" borderId="81" xfId="0" applyBorder="1" applyAlignment="1">
      <alignment horizontal="center"/>
    </xf>
    <xf numFmtId="0" fontId="0" fillId="0" borderId="3" xfId="0" applyBorder="1"/>
    <xf numFmtId="0" fontId="8" fillId="0" borderId="78" xfId="0" applyFont="1" applyBorder="1" applyAlignment="1">
      <alignment horizontal="center" vertical="center"/>
    </xf>
    <xf numFmtId="0" fontId="8" fillId="0" borderId="78" xfId="0" applyFont="1" applyBorder="1" applyAlignment="1">
      <alignment horizontal="center" vertical="center" wrapText="1"/>
    </xf>
    <xf numFmtId="0" fontId="0" fillId="0" borderId="78" xfId="0" applyBorder="1" applyAlignment="1">
      <alignment horizontal="center"/>
    </xf>
    <xf numFmtId="0" fontId="8" fillId="0" borderId="78" xfId="0" applyFont="1" applyBorder="1" applyAlignment="1">
      <alignment horizontal="center"/>
    </xf>
    <xf numFmtId="0" fontId="8" fillId="0" borderId="32" xfId="0" applyFont="1" applyBorder="1" applyAlignment="1">
      <alignment horizontal="left" vertical="center" wrapText="1"/>
    </xf>
    <xf numFmtId="0" fontId="8" fillId="0" borderId="48" xfId="0" applyFont="1" applyBorder="1"/>
    <xf numFmtId="0" fontId="8" fillId="0" borderId="78" xfId="0" applyFont="1" applyBorder="1" applyAlignment="1">
      <alignment horizontal="left" vertical="center" wrapText="1"/>
    </xf>
    <xf numFmtId="0" fontId="0" fillId="0" borderId="0" xfId="0" applyFont="1" applyFill="1" applyBorder="1"/>
    <xf numFmtId="0" fontId="8" fillId="0" borderId="61" xfId="0" applyFont="1" applyBorder="1" applyAlignment="1">
      <alignment horizontal="right" vertical="center"/>
    </xf>
    <xf numFmtId="0" fontId="8" fillId="0" borderId="62" xfId="0" applyFont="1" applyBorder="1" applyAlignment="1">
      <alignment horizontal="right" vertical="center"/>
    </xf>
    <xf numFmtId="0" fontId="8" fillId="0" borderId="62" xfId="0" applyFont="1" applyFill="1" applyBorder="1" applyAlignment="1">
      <alignment horizontal="right" vertical="center"/>
    </xf>
    <xf numFmtId="0" fontId="8" fillId="0" borderId="62" xfId="0" applyFont="1" applyBorder="1" applyAlignment="1">
      <alignment horizontal="right"/>
    </xf>
    <xf numFmtId="0" fontId="8" fillId="0" borderId="63" xfId="0" applyFont="1" applyBorder="1" applyAlignment="1">
      <alignment horizontal="right"/>
    </xf>
    <xf numFmtId="3" fontId="0" fillId="0" borderId="61" xfId="0" applyNumberFormat="1" applyBorder="1" applyAlignment="1">
      <alignment horizontal="right" vertical="center"/>
    </xf>
    <xf numFmtId="3" fontId="0" fillId="0" borderId="62" xfId="0" applyNumberFormat="1" applyBorder="1" applyAlignment="1">
      <alignment horizontal="right" vertical="center"/>
    </xf>
    <xf numFmtId="3" fontId="8" fillId="0" borderId="62" xfId="0" applyNumberFormat="1" applyFont="1" applyBorder="1" applyAlignment="1">
      <alignment horizontal="right" vertical="center"/>
    </xf>
    <xf numFmtId="3" fontId="0" fillId="0" borderId="63" xfId="0" applyNumberFormat="1" applyBorder="1" applyAlignment="1">
      <alignment horizontal="right"/>
    </xf>
    <xf numFmtId="0" fontId="14" fillId="0" borderId="47" xfId="0" applyFont="1" applyBorder="1" applyAlignment="1">
      <alignment horizontal="left" vertical="center"/>
    </xf>
    <xf numFmtId="0" fontId="14" fillId="0" borderId="27" xfId="0" applyFont="1" applyBorder="1" applyAlignment="1">
      <alignment horizontal="left" vertical="center"/>
    </xf>
    <xf numFmtId="0" fontId="14" fillId="0" borderId="27" xfId="0" applyFont="1" applyFill="1" applyBorder="1" applyAlignment="1">
      <alignment horizontal="left" vertical="center" wrapText="1"/>
    </xf>
    <xf numFmtId="0" fontId="14" fillId="0" borderId="27" xfId="0" applyFont="1" applyBorder="1" applyAlignment="1">
      <alignment horizontal="left" wrapText="1"/>
    </xf>
    <xf numFmtId="3" fontId="0" fillId="0" borderId="63" xfId="0" applyNumberFormat="1" applyBorder="1" applyAlignment="1">
      <alignment horizontal="right" vertical="center"/>
    </xf>
    <xf numFmtId="0" fontId="14" fillId="0" borderId="55" xfId="0" applyFont="1" applyBorder="1" applyAlignment="1">
      <alignment horizontal="left"/>
    </xf>
    <xf numFmtId="0" fontId="11" fillId="11" borderId="3" xfId="0" applyFont="1" applyFill="1" applyBorder="1" applyAlignment="1">
      <alignment horizontal="center" vertical="center"/>
    </xf>
    <xf numFmtId="0" fontId="11" fillId="11" borderId="78" xfId="0" applyFont="1" applyFill="1" applyBorder="1" applyAlignment="1">
      <alignment horizontal="center" vertical="center"/>
    </xf>
    <xf numFmtId="0" fontId="16" fillId="0" borderId="0" xfId="0" applyFont="1" applyBorder="1" applyAlignment="1">
      <alignment horizontal="center" vertical="center"/>
    </xf>
    <xf numFmtId="0" fontId="11" fillId="0" borderId="29" xfId="0" applyFont="1" applyBorder="1" applyAlignment="1"/>
    <xf numFmtId="1" fontId="14" fillId="0" borderId="19" xfId="0" applyNumberFormat="1" applyFont="1" applyFill="1" applyBorder="1" applyAlignment="1">
      <alignment horizontal="center" vertical="center"/>
    </xf>
    <xf numFmtId="0" fontId="0" fillId="0" borderId="39" xfId="0" applyBorder="1"/>
    <xf numFmtId="0" fontId="0" fillId="0" borderId="2" xfId="0" applyBorder="1"/>
    <xf numFmtId="0" fontId="14" fillId="0" borderId="21" xfId="0" applyFont="1" applyFill="1" applyBorder="1" applyAlignment="1">
      <alignment horizontal="center" vertical="center"/>
    </xf>
    <xf numFmtId="0" fontId="25" fillId="0" borderId="11" xfId="0" applyFont="1" applyBorder="1" applyAlignment="1">
      <alignment horizontal="center" vertical="center" wrapText="1"/>
    </xf>
    <xf numFmtId="0" fontId="14" fillId="0" borderId="7" xfId="0" applyFont="1" applyFill="1" applyBorder="1" applyAlignment="1">
      <alignment vertical="center" wrapText="1"/>
    </xf>
    <xf numFmtId="1" fontId="14" fillId="0" borderId="26" xfId="0" applyNumberFormat="1" applyFont="1" applyBorder="1" applyAlignment="1">
      <alignment horizontal="center" vertical="center"/>
    </xf>
    <xf numFmtId="0" fontId="0" fillId="0" borderId="41" xfId="0" applyBorder="1"/>
    <xf numFmtId="0" fontId="0" fillId="0" borderId="40" xfId="0" applyBorder="1"/>
    <xf numFmtId="1" fontId="16" fillId="0" borderId="50" xfId="0" applyNumberFormat="1" applyFont="1" applyBorder="1" applyAlignment="1">
      <alignment horizontal="center" vertical="center"/>
    </xf>
    <xf numFmtId="0" fontId="14" fillId="0" borderId="52" xfId="0" applyFont="1" applyFill="1" applyBorder="1" applyAlignment="1">
      <alignment vertical="center" wrapText="1"/>
    </xf>
    <xf numFmtId="0" fontId="14" fillId="0" borderId="7" xfId="0" applyFont="1" applyBorder="1"/>
    <xf numFmtId="0" fontId="14" fillId="0" borderId="8" xfId="0" applyFont="1" applyFill="1" applyBorder="1" applyAlignment="1">
      <alignment horizontal="left" vertical="center" wrapText="1"/>
    </xf>
    <xf numFmtId="9" fontId="0" fillId="0" borderId="0" xfId="0" applyNumberFormat="1"/>
    <xf numFmtId="0" fontId="0" fillId="11" borderId="16" xfId="0" applyFill="1" applyBorder="1"/>
    <xf numFmtId="9" fontId="0" fillId="11" borderId="16" xfId="1" applyFont="1" applyFill="1" applyBorder="1"/>
    <xf numFmtId="9" fontId="0" fillId="11" borderId="16" xfId="0" applyNumberFormat="1" applyFill="1" applyBorder="1"/>
    <xf numFmtId="0" fontId="13" fillId="5" borderId="47" xfId="0" applyFont="1" applyFill="1" applyBorder="1" applyAlignment="1">
      <alignment horizontal="left"/>
    </xf>
    <xf numFmtId="0" fontId="13" fillId="5" borderId="26" xfId="0" applyFont="1" applyFill="1" applyBorder="1" applyAlignment="1">
      <alignment horizontal="left"/>
    </xf>
    <xf numFmtId="0" fontId="16" fillId="5" borderId="43" xfId="0" applyFont="1" applyFill="1" applyBorder="1" applyAlignment="1">
      <alignment horizontal="center"/>
    </xf>
    <xf numFmtId="0" fontId="16" fillId="5" borderId="15" xfId="0" applyFont="1" applyFill="1" applyBorder="1" applyAlignment="1">
      <alignment horizontal="center"/>
    </xf>
    <xf numFmtId="0" fontId="16" fillId="5" borderId="46" xfId="0" applyFont="1" applyFill="1" applyBorder="1" applyAlignment="1">
      <alignment horizontal="center"/>
    </xf>
    <xf numFmtId="0" fontId="16" fillId="5" borderId="48" xfId="0" applyFont="1" applyFill="1" applyBorder="1" applyAlignment="1">
      <alignment horizontal="center"/>
    </xf>
    <xf numFmtId="0" fontId="16" fillId="5" borderId="50" xfId="0" applyFont="1" applyFill="1" applyBorder="1" applyAlignment="1">
      <alignment horizontal="center"/>
    </xf>
    <xf numFmtId="0" fontId="16" fillId="5" borderId="51" xfId="0" applyFont="1" applyFill="1" applyBorder="1" applyAlignment="1">
      <alignment horizontal="center"/>
    </xf>
    <xf numFmtId="2" fontId="16" fillId="5" borderId="59" xfId="0" applyNumberFormat="1" applyFont="1" applyFill="1" applyBorder="1" applyAlignment="1">
      <alignment horizontal="center" vertical="center"/>
    </xf>
    <xf numFmtId="2" fontId="16" fillId="5" borderId="15" xfId="0" applyNumberFormat="1" applyFont="1" applyFill="1" applyBorder="1" applyAlignment="1">
      <alignment horizontal="center" vertical="center"/>
    </xf>
    <xf numFmtId="2" fontId="16" fillId="5" borderId="53" xfId="0" applyNumberFormat="1" applyFont="1" applyFill="1" applyBorder="1" applyAlignment="1">
      <alignment horizontal="center" vertical="center"/>
    </xf>
    <xf numFmtId="2" fontId="16" fillId="5" borderId="50" xfId="0" applyNumberFormat="1" applyFont="1" applyFill="1" applyBorder="1" applyAlignment="1">
      <alignment horizontal="center" vertical="center"/>
    </xf>
    <xf numFmtId="0" fontId="16" fillId="5" borderId="47" xfId="0" applyFont="1" applyFill="1" applyBorder="1" applyAlignment="1">
      <alignment horizontal="left"/>
    </xf>
    <xf numFmtId="0" fontId="16" fillId="5" borderId="26" xfId="0" applyFont="1" applyFill="1" applyBorder="1" applyAlignment="1">
      <alignment horizontal="left"/>
    </xf>
    <xf numFmtId="0" fontId="11" fillId="5" borderId="43" xfId="0" applyFont="1" applyFill="1" applyBorder="1" applyAlignment="1">
      <alignment horizontal="center"/>
    </xf>
    <xf numFmtId="0" fontId="11" fillId="5" borderId="15" xfId="0" applyFont="1" applyFill="1" applyBorder="1" applyAlignment="1">
      <alignment horizontal="center"/>
    </xf>
    <xf numFmtId="0" fontId="11" fillId="5" borderId="47" xfId="0" applyFont="1" applyFill="1" applyBorder="1" applyAlignment="1">
      <alignment horizontal="center"/>
    </xf>
    <xf numFmtId="0" fontId="11" fillId="5" borderId="45" xfId="0" applyFont="1" applyFill="1" applyBorder="1" applyAlignment="1">
      <alignment horizontal="center"/>
    </xf>
    <xf numFmtId="0" fontId="11" fillId="5" borderId="44" xfId="0" applyFont="1" applyFill="1" applyBorder="1" applyAlignment="1">
      <alignment horizontal="center"/>
    </xf>
    <xf numFmtId="0" fontId="9" fillId="5" borderId="46" xfId="0" applyFont="1" applyFill="1" applyBorder="1" applyAlignment="1"/>
    <xf numFmtId="0" fontId="19" fillId="5" borderId="3" xfId="0" applyFont="1" applyFill="1" applyBorder="1" applyAlignment="1">
      <alignment horizontal="center"/>
    </xf>
    <xf numFmtId="0" fontId="19" fillId="5" borderId="33" xfId="0" applyFont="1" applyFill="1" applyBorder="1" applyAlignment="1">
      <alignment horizontal="center"/>
    </xf>
    <xf numFmtId="0" fontId="11" fillId="5" borderId="1" xfId="0" applyFont="1" applyFill="1" applyBorder="1" applyAlignment="1">
      <alignment horizontal="center"/>
    </xf>
    <xf numFmtId="0" fontId="11" fillId="5" borderId="39" xfId="0" applyFont="1" applyFill="1" applyBorder="1" applyAlignment="1">
      <alignment horizontal="center"/>
    </xf>
    <xf numFmtId="0" fontId="11" fillId="5" borderId="2" xfId="0" applyFont="1" applyFill="1" applyBorder="1" applyAlignment="1">
      <alignment horizontal="center"/>
    </xf>
    <xf numFmtId="0" fontId="11" fillId="9" borderId="33" xfId="0" applyFont="1" applyFill="1" applyBorder="1" applyAlignment="1">
      <alignment horizontal="left"/>
    </xf>
    <xf numFmtId="0" fontId="11" fillId="0" borderId="3" xfId="0" applyFont="1" applyFill="1" applyBorder="1" applyAlignment="1">
      <alignment horizontal="left"/>
    </xf>
    <xf numFmtId="0" fontId="11" fillId="5" borderId="3" xfId="0" applyFont="1" applyFill="1" applyBorder="1" applyAlignment="1">
      <alignment horizontal="center"/>
    </xf>
    <xf numFmtId="0" fontId="11" fillId="5" borderId="33" xfId="0" applyFont="1" applyFill="1" applyBorder="1" applyAlignment="1">
      <alignment horizontal="center"/>
    </xf>
    <xf numFmtId="0" fontId="11" fillId="5" borderId="43" xfId="0" applyFont="1" applyFill="1" applyBorder="1" applyAlignment="1">
      <alignment horizontal="center"/>
    </xf>
    <xf numFmtId="0" fontId="11" fillId="5" borderId="15" xfId="0" applyFont="1" applyFill="1" applyBorder="1" applyAlignment="1">
      <alignment horizontal="center"/>
    </xf>
    <xf numFmtId="0" fontId="9" fillId="5" borderId="46" xfId="0" applyFont="1" applyFill="1" applyBorder="1" applyAlignment="1"/>
    <xf numFmtId="0" fontId="11" fillId="5" borderId="1" xfId="0" applyFont="1" applyFill="1" applyBorder="1" applyAlignment="1">
      <alignment horizontal="center"/>
    </xf>
    <xf numFmtId="0" fontId="11" fillId="5" borderId="39" xfId="0" applyFont="1" applyFill="1" applyBorder="1" applyAlignment="1">
      <alignment horizontal="center"/>
    </xf>
    <xf numFmtId="0" fontId="11" fillId="5" borderId="2" xfId="0" applyFont="1" applyFill="1" applyBorder="1" applyAlignment="1">
      <alignment horizontal="center"/>
    </xf>
    <xf numFmtId="0" fontId="11" fillId="5" borderId="45" xfId="0" applyFont="1" applyFill="1" applyBorder="1" applyAlignment="1">
      <alignment horizontal="center"/>
    </xf>
    <xf numFmtId="0" fontId="11" fillId="5" borderId="44" xfId="0" applyFont="1" applyFill="1" applyBorder="1" applyAlignment="1">
      <alignment horizontal="center"/>
    </xf>
    <xf numFmtId="0" fontId="11" fillId="5" borderId="47" xfId="0" applyFont="1" applyFill="1" applyBorder="1" applyAlignment="1">
      <alignment horizontal="center"/>
    </xf>
    <xf numFmtId="0" fontId="13" fillId="5" borderId="47" xfId="0" applyFont="1" applyFill="1" applyBorder="1" applyAlignment="1">
      <alignment horizontal="left"/>
    </xf>
    <xf numFmtId="0" fontId="13" fillId="5" borderId="26" xfId="0" applyFont="1" applyFill="1" applyBorder="1" applyAlignment="1">
      <alignment horizontal="left"/>
    </xf>
    <xf numFmtId="0" fontId="5" fillId="5" borderId="48" xfId="0" applyFont="1" applyFill="1" applyBorder="1" applyAlignment="1">
      <alignment horizontal="center"/>
    </xf>
    <xf numFmtId="0" fontId="5" fillId="5" borderId="50" xfId="0" applyFont="1" applyFill="1" applyBorder="1" applyAlignment="1">
      <alignment horizontal="center"/>
    </xf>
    <xf numFmtId="0" fontId="5" fillId="5" borderId="51" xfId="0" applyFont="1" applyFill="1" applyBorder="1" applyAlignment="1">
      <alignment horizontal="center"/>
    </xf>
    <xf numFmtId="0" fontId="11" fillId="5" borderId="3" xfId="0" applyFont="1" applyFill="1" applyBorder="1" applyAlignment="1">
      <alignment horizontal="center"/>
    </xf>
    <xf numFmtId="0" fontId="11" fillId="5" borderId="33" xfId="0" applyFont="1" applyFill="1" applyBorder="1" applyAlignment="1">
      <alignment horizontal="center"/>
    </xf>
    <xf numFmtId="0" fontId="11" fillId="5" borderId="4" xfId="0" applyFont="1" applyFill="1" applyBorder="1" applyAlignment="1">
      <alignment horizontal="center"/>
    </xf>
    <xf numFmtId="0" fontId="11" fillId="0" borderId="3" xfId="0" applyFont="1" applyFill="1" applyBorder="1" applyAlignment="1">
      <alignment horizontal="left"/>
    </xf>
    <xf numFmtId="0" fontId="27" fillId="9" borderId="43" xfId="0" applyFont="1" applyFill="1" applyBorder="1" applyAlignment="1">
      <alignment horizontal="left"/>
    </xf>
    <xf numFmtId="0" fontId="11" fillId="9" borderId="15" xfId="0" applyFont="1" applyFill="1" applyBorder="1" applyAlignment="1">
      <alignment horizontal="left"/>
    </xf>
    <xf numFmtId="1" fontId="14" fillId="0" borderId="13" xfId="0" applyNumberFormat="1" applyFont="1" applyBorder="1" applyAlignment="1">
      <alignment horizontal="left" vertical="center" wrapText="1"/>
    </xf>
    <xf numFmtId="0" fontId="16" fillId="0" borderId="4" xfId="0" applyFont="1" applyBorder="1" applyAlignment="1">
      <alignment vertical="center"/>
    </xf>
    <xf numFmtId="0" fontId="27" fillId="14" borderId="3" xfId="0" applyFont="1" applyFill="1" applyBorder="1" applyAlignment="1">
      <alignment horizontal="left"/>
    </xf>
    <xf numFmtId="0" fontId="0" fillId="14" borderId="15" xfId="0" applyFill="1" applyBorder="1"/>
    <xf numFmtId="0" fontId="0" fillId="14" borderId="46" xfId="0" applyFill="1" applyBorder="1"/>
    <xf numFmtId="0" fontId="0" fillId="0" borderId="32" xfId="0" applyBorder="1" applyAlignment="1">
      <alignment vertical="center"/>
    </xf>
    <xf numFmtId="0" fontId="0" fillId="0" borderId="0" xfId="0" applyBorder="1" applyAlignment="1">
      <alignment vertical="center"/>
    </xf>
    <xf numFmtId="0" fontId="11" fillId="5" borderId="82" xfId="0" applyFont="1" applyFill="1" applyBorder="1" applyAlignment="1">
      <alignment horizontal="left"/>
    </xf>
    <xf numFmtId="0" fontId="11" fillId="5" borderId="79" xfId="0" applyFont="1" applyFill="1" applyBorder="1" applyAlignment="1">
      <alignment horizontal="center" wrapText="1"/>
    </xf>
    <xf numFmtId="0" fontId="11" fillId="5" borderId="79" xfId="0" applyFont="1" applyFill="1" applyBorder="1" applyAlignment="1">
      <alignment horizontal="center"/>
    </xf>
    <xf numFmtId="0" fontId="11" fillId="5" borderId="25" xfId="0" applyFont="1" applyFill="1" applyBorder="1" applyAlignment="1">
      <alignment horizontal="center"/>
    </xf>
    <xf numFmtId="0" fontId="11" fillId="5" borderId="32" xfId="0" applyFont="1" applyFill="1" applyBorder="1" applyAlignment="1">
      <alignment horizontal="center"/>
    </xf>
    <xf numFmtId="0" fontId="11" fillId="5" borderId="23" xfId="0" applyFont="1" applyFill="1" applyBorder="1" applyAlignment="1">
      <alignment horizontal="center"/>
    </xf>
    <xf numFmtId="0" fontId="11" fillId="5" borderId="29" xfId="0" applyFont="1" applyFill="1" applyBorder="1" applyAlignment="1">
      <alignment horizontal="center"/>
    </xf>
    <xf numFmtId="0" fontId="11" fillId="5" borderId="83" xfId="0" applyFont="1" applyFill="1" applyBorder="1" applyAlignment="1">
      <alignment horizontal="center"/>
    </xf>
    <xf numFmtId="0" fontId="11" fillId="5" borderId="32" xfId="0" applyFont="1" applyFill="1" applyBorder="1" applyAlignment="1">
      <alignment horizontal="left"/>
    </xf>
    <xf numFmtId="0" fontId="11" fillId="5" borderId="0" xfId="0" applyFont="1" applyFill="1" applyBorder="1" applyAlignment="1">
      <alignment horizontal="left"/>
    </xf>
    <xf numFmtId="2" fontId="2" fillId="5" borderId="0" xfId="0" applyNumberFormat="1" applyFont="1" applyFill="1" applyBorder="1" applyAlignment="1">
      <alignment horizontal="right"/>
    </xf>
    <xf numFmtId="0" fontId="2" fillId="5" borderId="0" xfId="0" applyFont="1" applyFill="1" applyBorder="1" applyAlignment="1">
      <alignment horizontal="right"/>
    </xf>
    <xf numFmtId="0" fontId="2" fillId="5" borderId="0" xfId="0" applyFont="1" applyFill="1" applyBorder="1"/>
    <xf numFmtId="0" fontId="10" fillId="5" borderId="0" xfId="0" applyFont="1" applyFill="1" applyBorder="1"/>
    <xf numFmtId="0" fontId="5" fillId="5" borderId="0" xfId="0" applyFont="1" applyFill="1" applyBorder="1"/>
    <xf numFmtId="0" fontId="5" fillId="5" borderId="29" xfId="0" applyFont="1" applyFill="1" applyBorder="1"/>
    <xf numFmtId="0" fontId="22" fillId="0" borderId="16" xfId="0" applyFont="1" applyBorder="1" applyAlignment="1">
      <alignment vertical="center"/>
    </xf>
    <xf numFmtId="0" fontId="22" fillId="0" borderId="16" xfId="0" applyFont="1" applyBorder="1" applyAlignment="1">
      <alignment vertical="center" wrapText="1"/>
    </xf>
    <xf numFmtId="0" fontId="22" fillId="0" borderId="11" xfId="0" applyFont="1" applyBorder="1"/>
    <xf numFmtId="0" fontId="22" fillId="0" borderId="54" xfId="0" applyFont="1" applyBorder="1" applyAlignment="1">
      <alignment vertical="center"/>
    </xf>
    <xf numFmtId="0" fontId="22" fillId="0" borderId="54" xfId="0" applyFont="1" applyBorder="1" applyAlignment="1">
      <alignment vertical="center" wrapText="1"/>
    </xf>
    <xf numFmtId="0" fontId="22" fillId="0" borderId="12" xfId="0" applyFont="1" applyBorder="1" applyAlignment="1">
      <alignment vertical="center"/>
    </xf>
    <xf numFmtId="0" fontId="22" fillId="0" borderId="7" xfId="0" applyFont="1" applyBorder="1"/>
    <xf numFmtId="0" fontId="22" fillId="0" borderId="8" xfId="0" applyFont="1" applyBorder="1" applyAlignment="1">
      <alignment vertical="center"/>
    </xf>
    <xf numFmtId="0" fontId="22" fillId="0" borderId="1" xfId="0" applyFont="1" applyBorder="1"/>
    <xf numFmtId="0" fontId="22" fillId="0" borderId="39" xfId="0" applyFont="1" applyBorder="1" applyAlignment="1">
      <alignment vertical="center"/>
    </xf>
    <xf numFmtId="0" fontId="22" fillId="0" borderId="39" xfId="0" applyFont="1" applyBorder="1" applyAlignment="1">
      <alignment vertical="center" wrapText="1"/>
    </xf>
    <xf numFmtId="0" fontId="22" fillId="0" borderId="2" xfId="0" applyFont="1" applyBorder="1" applyAlignment="1">
      <alignment vertical="center"/>
    </xf>
    <xf numFmtId="0" fontId="22" fillId="0" borderId="26" xfId="0" applyFont="1" applyBorder="1" applyAlignment="1">
      <alignment horizontal="center" vertical="center"/>
    </xf>
    <xf numFmtId="0" fontId="22" fillId="0" borderId="19" xfId="0" applyFont="1" applyBorder="1" applyAlignment="1">
      <alignment horizontal="center" vertical="center"/>
    </xf>
    <xf numFmtId="0" fontId="22" fillId="0" borderId="41" xfId="0" applyFont="1" applyBorder="1" applyAlignment="1">
      <alignment horizontal="center" vertical="center"/>
    </xf>
    <xf numFmtId="0" fontId="22" fillId="0" borderId="11" xfId="0" applyFont="1" applyBorder="1" applyAlignment="1">
      <alignment vertical="center"/>
    </xf>
    <xf numFmtId="0" fontId="22" fillId="0" borderId="7" xfId="0" applyFont="1" applyBorder="1" applyAlignment="1">
      <alignment vertical="center"/>
    </xf>
    <xf numFmtId="0" fontId="22" fillId="0" borderId="1" xfId="0" applyFont="1" applyBorder="1" applyAlignment="1">
      <alignment vertical="center"/>
    </xf>
    <xf numFmtId="0" fontId="22" fillId="0" borderId="52" xfId="0" applyFont="1" applyBorder="1" applyAlignment="1">
      <alignment horizontal="center" vertical="center"/>
    </xf>
    <xf numFmtId="0" fontId="22" fillId="0" borderId="21" xfId="0" applyFont="1" applyBorder="1" applyAlignment="1">
      <alignment horizontal="center" vertical="center"/>
    </xf>
    <xf numFmtId="0" fontId="22" fillId="0" borderId="40" xfId="0" applyFont="1" applyBorder="1" applyAlignment="1">
      <alignment horizontal="center" vertical="center"/>
    </xf>
    <xf numFmtId="0" fontId="11" fillId="5" borderId="84" xfId="0" applyFont="1" applyFill="1" applyBorder="1" applyAlignment="1">
      <alignment horizontal="center"/>
    </xf>
    <xf numFmtId="0" fontId="11" fillId="5" borderId="69" xfId="0" applyFont="1" applyFill="1" applyBorder="1" applyAlignment="1">
      <alignment horizontal="center"/>
    </xf>
    <xf numFmtId="0" fontId="11" fillId="5" borderId="69" xfId="0" applyFont="1" applyFill="1" applyBorder="1" applyAlignment="1">
      <alignment horizontal="center" wrapText="1"/>
    </xf>
    <xf numFmtId="0" fontId="11" fillId="5" borderId="68" xfId="0" applyFont="1" applyFill="1" applyBorder="1" applyAlignment="1">
      <alignment horizontal="center"/>
    </xf>
    <xf numFmtId="0" fontId="22" fillId="0" borderId="11" xfId="0" applyFont="1" applyBorder="1" applyAlignment="1">
      <alignment vertical="center" wrapText="1"/>
    </xf>
    <xf numFmtId="0" fontId="22" fillId="0" borderId="7" xfId="0" applyFont="1" applyBorder="1" applyAlignment="1">
      <alignment vertical="center" wrapText="1"/>
    </xf>
    <xf numFmtId="0" fontId="22" fillId="0" borderId="1" xfId="0" applyFont="1" applyBorder="1" applyAlignment="1">
      <alignment vertical="center" wrapText="1"/>
    </xf>
    <xf numFmtId="0" fontId="13" fillId="15" borderId="3" xfId="0" applyFont="1" applyFill="1" applyBorder="1" applyAlignment="1"/>
    <xf numFmtId="0" fontId="13" fillId="15" borderId="37" xfId="0" applyFont="1" applyFill="1" applyBorder="1" applyAlignment="1"/>
    <xf numFmtId="2" fontId="17" fillId="15" borderId="36" xfId="0" applyNumberFormat="1" applyFont="1" applyFill="1" applyBorder="1" applyAlignment="1"/>
    <xf numFmtId="2" fontId="17" fillId="15" borderId="4" xfId="0" applyNumberFormat="1" applyFont="1" applyFill="1" applyBorder="1" applyAlignment="1"/>
    <xf numFmtId="0" fontId="13" fillId="15" borderId="41" xfId="0" applyFont="1" applyFill="1" applyBorder="1"/>
    <xf numFmtId="0" fontId="13" fillId="15" borderId="39" xfId="0" applyFont="1" applyFill="1" applyBorder="1"/>
    <xf numFmtId="0" fontId="13" fillId="15" borderId="2" xfId="0" applyFont="1" applyFill="1" applyBorder="1"/>
    <xf numFmtId="0" fontId="13" fillId="15" borderId="3" xfId="0" applyFont="1" applyFill="1" applyBorder="1" applyAlignment="1">
      <alignment horizontal="center" wrapText="1"/>
    </xf>
    <xf numFmtId="0" fontId="13" fillId="15" borderId="33" xfId="0" applyFont="1" applyFill="1" applyBorder="1" applyAlignment="1">
      <alignment horizontal="center" wrapText="1"/>
    </xf>
    <xf numFmtId="0" fontId="13" fillId="15" borderId="4" xfId="0" applyFont="1" applyFill="1" applyBorder="1" applyAlignment="1">
      <alignment horizontal="center" wrapText="1"/>
    </xf>
    <xf numFmtId="1" fontId="10" fillId="0" borderId="33" xfId="0" applyNumberFormat="1" applyFont="1" applyFill="1" applyBorder="1"/>
    <xf numFmtId="1" fontId="0" fillId="0" borderId="3" xfId="0" applyNumberFormat="1" applyFill="1" applyBorder="1"/>
    <xf numFmtId="0" fontId="13" fillId="16" borderId="38" xfId="0" applyFont="1" applyFill="1" applyBorder="1"/>
    <xf numFmtId="0" fontId="13" fillId="16" borderId="34" xfId="0" applyFont="1" applyFill="1" applyBorder="1"/>
    <xf numFmtId="0" fontId="13" fillId="16" borderId="35" xfId="0" applyFont="1" applyFill="1" applyBorder="1"/>
    <xf numFmtId="0" fontId="11" fillId="16" borderId="3" xfId="0" applyFont="1" applyFill="1" applyBorder="1" applyAlignment="1">
      <alignment horizontal="left"/>
    </xf>
    <xf numFmtId="0" fontId="11" fillId="16" borderId="33" xfId="0" applyFont="1" applyFill="1" applyBorder="1" applyAlignment="1">
      <alignment horizontal="left"/>
    </xf>
    <xf numFmtId="2" fontId="2" fillId="16" borderId="33" xfId="0" applyNumberFormat="1" applyFont="1" applyFill="1" applyBorder="1" applyAlignment="1">
      <alignment horizontal="right"/>
    </xf>
    <xf numFmtId="0" fontId="2" fillId="16" borderId="33" xfId="0" applyFont="1" applyFill="1" applyBorder="1" applyAlignment="1">
      <alignment horizontal="right"/>
    </xf>
    <xf numFmtId="0" fontId="2" fillId="16" borderId="33" xfId="0" applyFont="1" applyFill="1" applyBorder="1"/>
    <xf numFmtId="0" fontId="10" fillId="16" borderId="33" xfId="0" applyFont="1" applyFill="1" applyBorder="1"/>
    <xf numFmtId="0" fontId="5" fillId="16" borderId="33" xfId="0" applyFont="1" applyFill="1" applyBorder="1"/>
    <xf numFmtId="0" fontId="5" fillId="16" borderId="4" xfId="0" applyFont="1" applyFill="1" applyBorder="1"/>
    <xf numFmtId="0" fontId="8" fillId="16" borderId="33" xfId="0" applyFont="1" applyFill="1" applyBorder="1"/>
    <xf numFmtId="0" fontId="8" fillId="16" borderId="4" xfId="0" applyFont="1" applyFill="1" applyBorder="1"/>
    <xf numFmtId="0" fontId="11" fillId="5" borderId="50" xfId="0" applyFont="1" applyFill="1" applyBorder="1" applyAlignment="1">
      <alignment horizontal="center"/>
    </xf>
    <xf numFmtId="1" fontId="0" fillId="0" borderId="0" xfId="0" applyNumberFormat="1" applyBorder="1" applyAlignment="1"/>
    <xf numFmtId="0" fontId="14" fillId="0" borderId="14" xfId="0" applyFont="1" applyBorder="1" applyAlignment="1">
      <alignment horizontal="left" vertical="center" wrapText="1"/>
    </xf>
    <xf numFmtId="0" fontId="14" fillId="0" borderId="19" xfId="0" applyFont="1" applyBorder="1"/>
    <xf numFmtId="0" fontId="14" fillId="0" borderId="11" xfId="0" applyFont="1" applyBorder="1" applyAlignment="1">
      <alignment horizontal="center" vertical="center" wrapText="1"/>
    </xf>
    <xf numFmtId="0" fontId="14" fillId="0" borderId="5" xfId="0" applyFont="1" applyFill="1" applyBorder="1" applyAlignment="1">
      <alignment vertical="center"/>
    </xf>
    <xf numFmtId="0" fontId="14" fillId="0" borderId="13" xfId="0" applyFont="1" applyFill="1" applyBorder="1" applyAlignment="1">
      <alignment vertical="center"/>
    </xf>
    <xf numFmtId="0" fontId="14" fillId="0" borderId="5" xfId="0" applyFont="1" applyFill="1" applyBorder="1" applyAlignment="1">
      <alignment horizontal="right" vertical="center"/>
    </xf>
    <xf numFmtId="1" fontId="14" fillId="0" borderId="18" xfId="0" applyNumberFormat="1" applyFont="1" applyFill="1" applyBorder="1" applyAlignment="1">
      <alignment horizontal="center" vertical="center"/>
    </xf>
    <xf numFmtId="0" fontId="14" fillId="0" borderId="14" xfId="0" applyFont="1" applyFill="1" applyBorder="1" applyAlignment="1">
      <alignment horizontal="center" vertical="center"/>
    </xf>
    <xf numFmtId="0" fontId="14" fillId="0" borderId="6" xfId="0" applyFont="1" applyFill="1" applyBorder="1" applyAlignment="1">
      <alignment horizontal="left" vertical="center" wrapText="1"/>
    </xf>
    <xf numFmtId="0" fontId="14" fillId="0" borderId="5" xfId="0" applyFont="1" applyBorder="1" applyAlignment="1">
      <alignment horizontal="center" vertical="center" wrapText="1"/>
    </xf>
    <xf numFmtId="0" fontId="11" fillId="9" borderId="3" xfId="0" applyFont="1" applyFill="1" applyBorder="1" applyAlignment="1">
      <alignment horizontal="left"/>
    </xf>
    <xf numFmtId="0" fontId="11" fillId="9" borderId="33" xfId="0" applyFont="1" applyFill="1" applyBorder="1" applyAlignment="1">
      <alignment horizontal="left"/>
    </xf>
    <xf numFmtId="0" fontId="13" fillId="9" borderId="3" xfId="0" applyFont="1" applyFill="1" applyBorder="1" applyAlignment="1">
      <alignment horizontal="left"/>
    </xf>
    <xf numFmtId="0" fontId="13" fillId="9" borderId="37" xfId="0" applyFont="1" applyFill="1" applyBorder="1" applyAlignment="1">
      <alignment horizontal="left"/>
    </xf>
    <xf numFmtId="1" fontId="13" fillId="9" borderId="3" xfId="0" applyNumberFormat="1" applyFont="1" applyFill="1" applyBorder="1" applyAlignment="1">
      <alignment horizontal="center"/>
    </xf>
    <xf numFmtId="1" fontId="13" fillId="9" borderId="33" xfId="0" applyNumberFormat="1" applyFont="1" applyFill="1" applyBorder="1" applyAlignment="1">
      <alignment horizontal="center"/>
    </xf>
    <xf numFmtId="1" fontId="13" fillId="9" borderId="4" xfId="0" applyNumberFormat="1" applyFont="1" applyFill="1" applyBorder="1" applyAlignment="1">
      <alignment horizontal="center"/>
    </xf>
    <xf numFmtId="2" fontId="17" fillId="9" borderId="36" xfId="0" applyNumberFormat="1" applyFont="1" applyFill="1" applyBorder="1" applyAlignment="1">
      <alignment horizontal="center"/>
    </xf>
    <xf numFmtId="2" fontId="17" fillId="9" borderId="4" xfId="0" applyNumberFormat="1" applyFont="1" applyFill="1" applyBorder="1" applyAlignment="1">
      <alignment horizontal="center"/>
    </xf>
    <xf numFmtId="0" fontId="11" fillId="0" borderId="33" xfId="0" applyFont="1" applyFill="1" applyBorder="1" applyAlignment="1">
      <alignment horizontal="center" vertical="center"/>
    </xf>
    <xf numFmtId="0" fontId="11" fillId="0" borderId="33" xfId="0" applyFont="1" applyBorder="1" applyAlignment="1">
      <alignment horizontal="center"/>
    </xf>
    <xf numFmtId="0" fontId="11" fillId="4" borderId="47" xfId="0" applyFont="1" applyFill="1" applyBorder="1" applyAlignment="1">
      <alignment horizontal="center"/>
    </xf>
    <xf numFmtId="0" fontId="11" fillId="4" borderId="26" xfId="0" applyFont="1" applyFill="1" applyBorder="1" applyAlignment="1">
      <alignment horizontal="center"/>
    </xf>
    <xf numFmtId="0" fontId="11" fillId="4" borderId="52" xfId="0" applyFont="1" applyFill="1" applyBorder="1" applyAlignment="1">
      <alignment horizontal="center"/>
    </xf>
    <xf numFmtId="0" fontId="11" fillId="4" borderId="44" xfId="0" applyFont="1" applyFill="1" applyBorder="1" applyAlignment="1">
      <alignment horizontal="center"/>
    </xf>
    <xf numFmtId="0" fontId="11" fillId="5" borderId="43" xfId="0" applyFont="1" applyFill="1" applyBorder="1" applyAlignment="1">
      <alignment horizontal="center"/>
    </xf>
    <xf numFmtId="0" fontId="11" fillId="5" borderId="15" xfId="0" applyFont="1" applyFill="1" applyBorder="1" applyAlignment="1">
      <alignment horizontal="center"/>
    </xf>
    <xf numFmtId="0" fontId="9" fillId="5" borderId="46" xfId="0" applyFont="1" applyFill="1" applyBorder="1" applyAlignment="1"/>
    <xf numFmtId="0" fontId="11" fillId="5" borderId="1" xfId="0" applyFont="1" applyFill="1" applyBorder="1" applyAlignment="1">
      <alignment horizontal="center"/>
    </xf>
    <xf numFmtId="0" fontId="11" fillId="5" borderId="39" xfId="0" applyFont="1" applyFill="1" applyBorder="1" applyAlignment="1">
      <alignment horizontal="center"/>
    </xf>
    <xf numFmtId="0" fontId="11" fillId="5" borderId="2" xfId="0" applyFont="1" applyFill="1" applyBorder="1" applyAlignment="1">
      <alignment horizontal="center"/>
    </xf>
    <xf numFmtId="0" fontId="11" fillId="5" borderId="45" xfId="0" applyFont="1" applyFill="1" applyBorder="1" applyAlignment="1">
      <alignment horizontal="center"/>
    </xf>
    <xf numFmtId="0" fontId="11" fillId="5" borderId="44" xfId="0" applyFont="1" applyFill="1" applyBorder="1" applyAlignment="1">
      <alignment horizontal="center"/>
    </xf>
    <xf numFmtId="0" fontId="11" fillId="5" borderId="47" xfId="0" applyFont="1" applyFill="1" applyBorder="1" applyAlignment="1">
      <alignment horizontal="center"/>
    </xf>
    <xf numFmtId="0" fontId="11" fillId="4" borderId="3" xfId="0" applyFont="1" applyFill="1" applyBorder="1" applyAlignment="1">
      <alignment horizontal="left"/>
    </xf>
    <xf numFmtId="0" fontId="11" fillId="4" borderId="33" xfId="0" applyFont="1" applyFill="1" applyBorder="1" applyAlignment="1">
      <alignment horizontal="left"/>
    </xf>
    <xf numFmtId="0" fontId="13" fillId="5" borderId="47" xfId="0" applyFont="1" applyFill="1" applyBorder="1" applyAlignment="1">
      <alignment horizontal="left"/>
    </xf>
    <xf numFmtId="0" fontId="13" fillId="5" borderId="26" xfId="0" applyFont="1" applyFill="1" applyBorder="1" applyAlignment="1">
      <alignment horizontal="left"/>
    </xf>
    <xf numFmtId="0" fontId="16" fillId="5" borderId="43" xfId="0" applyFont="1" applyFill="1" applyBorder="1" applyAlignment="1">
      <alignment horizontal="center"/>
    </xf>
    <xf numFmtId="0" fontId="16" fillId="5" borderId="15" xfId="0" applyFont="1" applyFill="1" applyBorder="1" applyAlignment="1">
      <alignment horizontal="center"/>
    </xf>
    <xf numFmtId="0" fontId="16" fillId="5" borderId="46" xfId="0" applyFont="1" applyFill="1" applyBorder="1" applyAlignment="1">
      <alignment horizontal="center"/>
    </xf>
    <xf numFmtId="0" fontId="16" fillId="5" borderId="48" xfId="0" applyFont="1" applyFill="1" applyBorder="1" applyAlignment="1">
      <alignment horizontal="center"/>
    </xf>
    <xf numFmtId="0" fontId="16" fillId="5" borderId="50" xfId="0" applyFont="1" applyFill="1" applyBorder="1" applyAlignment="1">
      <alignment horizontal="center"/>
    </xf>
    <xf numFmtId="0" fontId="16" fillId="5" borderId="51" xfId="0" applyFont="1" applyFill="1" applyBorder="1" applyAlignment="1">
      <alignment horizontal="center"/>
    </xf>
    <xf numFmtId="1" fontId="13" fillId="5" borderId="43" xfId="0" applyNumberFormat="1" applyFont="1" applyFill="1" applyBorder="1" applyAlignment="1">
      <alignment horizontal="center"/>
    </xf>
    <xf numFmtId="1" fontId="13" fillId="5" borderId="15" xfId="0" applyNumberFormat="1" applyFont="1" applyFill="1" applyBorder="1" applyAlignment="1">
      <alignment horizontal="center"/>
    </xf>
    <xf numFmtId="1" fontId="13" fillId="5" borderId="0" xfId="0" applyNumberFormat="1" applyFont="1" applyFill="1" applyBorder="1" applyAlignment="1">
      <alignment horizontal="center"/>
    </xf>
    <xf numFmtId="1" fontId="13" fillId="5" borderId="29" xfId="0" applyNumberFormat="1" applyFont="1" applyFill="1" applyBorder="1" applyAlignment="1">
      <alignment horizontal="center"/>
    </xf>
    <xf numFmtId="1" fontId="13" fillId="5" borderId="48" xfId="0" applyNumberFormat="1" applyFont="1" applyFill="1" applyBorder="1" applyAlignment="1">
      <alignment horizontal="center"/>
    </xf>
    <xf numFmtId="1" fontId="13" fillId="5" borderId="50" xfId="0" applyNumberFormat="1" applyFont="1" applyFill="1" applyBorder="1" applyAlignment="1">
      <alignment horizontal="center"/>
    </xf>
    <xf numFmtId="1" fontId="13" fillId="5" borderId="51" xfId="0" applyNumberFormat="1" applyFont="1" applyFill="1" applyBorder="1" applyAlignment="1">
      <alignment horizontal="center"/>
    </xf>
    <xf numFmtId="2" fontId="17" fillId="5" borderId="59" xfId="0" applyNumberFormat="1" applyFont="1" applyFill="1" applyBorder="1" applyAlignment="1">
      <alignment horizontal="center"/>
    </xf>
    <xf numFmtId="2" fontId="17" fillId="5" borderId="46" xfId="0" applyNumberFormat="1" applyFont="1" applyFill="1" applyBorder="1" applyAlignment="1">
      <alignment horizontal="center"/>
    </xf>
    <xf numFmtId="2" fontId="17" fillId="5" borderId="53" xfId="0" applyNumberFormat="1" applyFont="1" applyFill="1" applyBorder="1" applyAlignment="1">
      <alignment horizontal="center"/>
    </xf>
    <xf numFmtId="2" fontId="17" fillId="5" borderId="51" xfId="0" applyNumberFormat="1" applyFont="1" applyFill="1" applyBorder="1" applyAlignment="1">
      <alignment horizontal="center"/>
    </xf>
    <xf numFmtId="0" fontId="9" fillId="0" borderId="43" xfId="0" applyFont="1" applyBorder="1" applyAlignment="1">
      <alignment horizontal="center"/>
    </xf>
    <xf numFmtId="0" fontId="9" fillId="0" borderId="15" xfId="0" applyFont="1" applyBorder="1" applyAlignment="1">
      <alignment horizontal="center"/>
    </xf>
    <xf numFmtId="0" fontId="9" fillId="0" borderId="46" xfId="0" applyFont="1" applyBorder="1" applyAlignment="1">
      <alignment horizontal="center"/>
    </xf>
    <xf numFmtId="0" fontId="9" fillId="0" borderId="32" xfId="0" applyFont="1" applyBorder="1" applyAlignment="1">
      <alignment horizontal="center"/>
    </xf>
    <xf numFmtId="0" fontId="9" fillId="0" borderId="0" xfId="0" applyFont="1" applyBorder="1" applyAlignment="1">
      <alignment horizontal="center"/>
    </xf>
    <xf numFmtId="0" fontId="9" fillId="0" borderId="29" xfId="0" applyFont="1" applyBorder="1" applyAlignment="1">
      <alignment horizontal="center"/>
    </xf>
    <xf numFmtId="0" fontId="9" fillId="0" borderId="48" xfId="0" applyFont="1" applyBorder="1" applyAlignment="1">
      <alignment horizontal="center"/>
    </xf>
    <xf numFmtId="0" fontId="9" fillId="0" borderId="50" xfId="0" applyFont="1" applyBorder="1" applyAlignment="1">
      <alignment horizontal="center"/>
    </xf>
    <xf numFmtId="0" fontId="9" fillId="0" borderId="51" xfId="0" applyFont="1" applyBorder="1" applyAlignment="1">
      <alignment horizontal="center"/>
    </xf>
    <xf numFmtId="2" fontId="16" fillId="5" borderId="59" xfId="0" applyNumberFormat="1" applyFont="1" applyFill="1" applyBorder="1" applyAlignment="1">
      <alignment horizontal="center" vertical="center"/>
    </xf>
    <xf numFmtId="2" fontId="16" fillId="5" borderId="15" xfId="0" applyNumberFormat="1" applyFont="1" applyFill="1" applyBorder="1" applyAlignment="1">
      <alignment horizontal="center" vertical="center"/>
    </xf>
    <xf numFmtId="2" fontId="16" fillId="5" borderId="53" xfId="0" applyNumberFormat="1" applyFont="1" applyFill="1" applyBorder="1" applyAlignment="1">
      <alignment horizontal="center" vertical="center"/>
    </xf>
    <xf numFmtId="2" fontId="16" fillId="5" borderId="50" xfId="0" applyNumberFormat="1" applyFont="1" applyFill="1" applyBorder="1" applyAlignment="1">
      <alignment horizontal="center" vertical="center"/>
    </xf>
    <xf numFmtId="0" fontId="16" fillId="5" borderId="47" xfId="0" applyFont="1" applyFill="1" applyBorder="1" applyAlignment="1">
      <alignment horizontal="left"/>
    </xf>
    <xf numFmtId="0" fontId="16" fillId="5" borderId="26" xfId="0" applyFont="1" applyFill="1" applyBorder="1" applyAlignment="1">
      <alignment horizontal="left"/>
    </xf>
    <xf numFmtId="0" fontId="11" fillId="6" borderId="3" xfId="0" applyFont="1" applyFill="1" applyBorder="1" applyAlignment="1">
      <alignment horizontal="left"/>
    </xf>
    <xf numFmtId="0" fontId="11" fillId="6" borderId="33" xfId="0" applyFont="1" applyFill="1" applyBorder="1" applyAlignment="1">
      <alignment horizontal="left"/>
    </xf>
    <xf numFmtId="0" fontId="11" fillId="6" borderId="4" xfId="0" applyFont="1" applyFill="1" applyBorder="1" applyAlignment="1">
      <alignment horizontal="left"/>
    </xf>
    <xf numFmtId="0" fontId="19" fillId="5" borderId="3" xfId="0" applyFont="1" applyFill="1" applyBorder="1" applyAlignment="1">
      <alignment horizontal="center"/>
    </xf>
    <xf numFmtId="0" fontId="19" fillId="5" borderId="4" xfId="0" applyFont="1" applyFill="1" applyBorder="1" applyAlignment="1">
      <alignment horizontal="center"/>
    </xf>
    <xf numFmtId="0" fontId="19" fillId="5" borderId="33" xfId="0" applyFont="1" applyFill="1" applyBorder="1" applyAlignment="1">
      <alignment horizontal="center"/>
    </xf>
    <xf numFmtId="2" fontId="5" fillId="5" borderId="59" xfId="0" applyNumberFormat="1" applyFont="1" applyFill="1" applyBorder="1" applyAlignment="1">
      <alignment horizontal="center"/>
    </xf>
    <xf numFmtId="2" fontId="5" fillId="5" borderId="46" xfId="0" applyNumberFormat="1" applyFont="1" applyFill="1" applyBorder="1" applyAlignment="1">
      <alignment horizontal="center"/>
    </xf>
    <xf numFmtId="2" fontId="5" fillId="5" borderId="53" xfId="0" applyNumberFormat="1" applyFont="1" applyFill="1" applyBorder="1" applyAlignment="1">
      <alignment horizontal="center"/>
    </xf>
    <xf numFmtId="2" fontId="5" fillId="5" borderId="51" xfId="0" applyNumberFormat="1" applyFont="1" applyFill="1" applyBorder="1" applyAlignment="1">
      <alignment horizontal="center"/>
    </xf>
    <xf numFmtId="0" fontId="5" fillId="5" borderId="43" xfId="0" applyFont="1" applyFill="1" applyBorder="1" applyAlignment="1">
      <alignment horizontal="center"/>
    </xf>
    <xf numFmtId="0" fontId="5" fillId="5" borderId="15" xfId="0" applyFont="1" applyFill="1" applyBorder="1" applyAlignment="1">
      <alignment horizontal="center"/>
    </xf>
    <xf numFmtId="0" fontId="5" fillId="5" borderId="46" xfId="0" applyFont="1" applyFill="1" applyBorder="1" applyAlignment="1">
      <alignment horizontal="center"/>
    </xf>
    <xf numFmtId="0" fontId="5" fillId="5" borderId="48" xfId="0" applyFont="1" applyFill="1" applyBorder="1" applyAlignment="1">
      <alignment horizontal="center"/>
    </xf>
    <xf numFmtId="0" fontId="5" fillId="5" borderId="50" xfId="0" applyFont="1" applyFill="1" applyBorder="1" applyAlignment="1">
      <alignment horizontal="center"/>
    </xf>
    <xf numFmtId="0" fontId="5" fillId="5" borderId="51" xfId="0" applyFont="1" applyFill="1" applyBorder="1" applyAlignment="1">
      <alignment horizontal="center"/>
    </xf>
    <xf numFmtId="0" fontId="13" fillId="7" borderId="3" xfId="0" applyFont="1" applyFill="1" applyBorder="1" applyAlignment="1">
      <alignment horizontal="left"/>
    </xf>
    <xf numFmtId="0" fontId="13" fillId="7" borderId="37" xfId="0" applyFont="1" applyFill="1" applyBorder="1" applyAlignment="1">
      <alignment horizontal="left"/>
    </xf>
    <xf numFmtId="2" fontId="17" fillId="7" borderId="36" xfId="0" applyNumberFormat="1" applyFont="1" applyFill="1" applyBorder="1" applyAlignment="1">
      <alignment horizontal="center"/>
    </xf>
    <xf numFmtId="2" fontId="17" fillId="7" borderId="4" xfId="0" applyNumberFormat="1" applyFont="1" applyFill="1" applyBorder="1" applyAlignment="1">
      <alignment horizontal="center"/>
    </xf>
    <xf numFmtId="1" fontId="13" fillId="7" borderId="3" xfId="0" applyNumberFormat="1" applyFont="1" applyFill="1" applyBorder="1" applyAlignment="1">
      <alignment horizontal="center"/>
    </xf>
    <xf numFmtId="1" fontId="13" fillId="7" borderId="33" xfId="0" applyNumberFormat="1" applyFont="1" applyFill="1" applyBorder="1" applyAlignment="1">
      <alignment horizontal="center"/>
    </xf>
    <xf numFmtId="1" fontId="13" fillId="7" borderId="4" xfId="0" applyNumberFormat="1" applyFont="1" applyFill="1" applyBorder="1" applyAlignment="1">
      <alignment horizontal="center"/>
    </xf>
    <xf numFmtId="0" fontId="13" fillId="4" borderId="3" xfId="0" applyFont="1" applyFill="1" applyBorder="1" applyAlignment="1">
      <alignment horizontal="left"/>
    </xf>
    <xf numFmtId="0" fontId="13" fillId="4" borderId="37" xfId="0" applyFont="1" applyFill="1" applyBorder="1" applyAlignment="1">
      <alignment horizontal="left"/>
    </xf>
    <xf numFmtId="2" fontId="17" fillId="4" borderId="36" xfId="0" applyNumberFormat="1" applyFont="1" applyFill="1" applyBorder="1" applyAlignment="1">
      <alignment horizontal="center"/>
    </xf>
    <xf numFmtId="2" fontId="17" fillId="4" borderId="4" xfId="0" applyNumberFormat="1" applyFont="1" applyFill="1" applyBorder="1" applyAlignment="1">
      <alignment horizontal="center"/>
    </xf>
    <xf numFmtId="1" fontId="13" fillId="4" borderId="3" xfId="0" applyNumberFormat="1" applyFont="1" applyFill="1" applyBorder="1" applyAlignment="1">
      <alignment horizontal="center"/>
    </xf>
    <xf numFmtId="1" fontId="13" fillId="4" borderId="33" xfId="0" applyNumberFormat="1" applyFont="1" applyFill="1" applyBorder="1" applyAlignment="1">
      <alignment horizontal="center"/>
    </xf>
    <xf numFmtId="1" fontId="13" fillId="4" borderId="4" xfId="0" applyNumberFormat="1" applyFont="1" applyFill="1" applyBorder="1" applyAlignment="1">
      <alignment horizontal="center"/>
    </xf>
    <xf numFmtId="0" fontId="0" fillId="0" borderId="43" xfId="0" applyBorder="1" applyAlignment="1">
      <alignment horizontal="center"/>
    </xf>
    <xf numFmtId="0" fontId="0" fillId="0" borderId="15" xfId="0" applyBorder="1" applyAlignment="1">
      <alignment horizontal="center"/>
    </xf>
    <xf numFmtId="0" fontId="0" fillId="0" borderId="46" xfId="0" applyBorder="1" applyAlignment="1">
      <alignment horizontal="center"/>
    </xf>
    <xf numFmtId="0" fontId="0" fillId="0" borderId="32" xfId="0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29" xfId="0" applyBorder="1" applyAlignment="1">
      <alignment horizontal="center"/>
    </xf>
    <xf numFmtId="0" fontId="0" fillId="0" borderId="48" xfId="0" applyBorder="1" applyAlignment="1">
      <alignment horizontal="center"/>
    </xf>
    <xf numFmtId="0" fontId="0" fillId="0" borderId="50" xfId="0" applyBorder="1" applyAlignment="1">
      <alignment horizontal="center"/>
    </xf>
    <xf numFmtId="0" fontId="0" fillId="0" borderId="51" xfId="0" applyBorder="1" applyAlignment="1">
      <alignment horizontal="center"/>
    </xf>
    <xf numFmtId="0" fontId="11" fillId="8" borderId="3" xfId="0" applyFont="1" applyFill="1" applyBorder="1" applyAlignment="1">
      <alignment horizontal="left"/>
    </xf>
    <xf numFmtId="0" fontId="11" fillId="8" borderId="33" xfId="0" applyFont="1" applyFill="1" applyBorder="1" applyAlignment="1">
      <alignment horizontal="left"/>
    </xf>
    <xf numFmtId="0" fontId="13" fillId="8" borderId="3" xfId="0" applyFont="1" applyFill="1" applyBorder="1" applyAlignment="1">
      <alignment horizontal="left"/>
    </xf>
    <xf numFmtId="0" fontId="13" fillId="8" borderId="37" xfId="0" applyFont="1" applyFill="1" applyBorder="1" applyAlignment="1">
      <alignment horizontal="left"/>
    </xf>
    <xf numFmtId="2" fontId="17" fillId="8" borderId="36" xfId="0" applyNumberFormat="1" applyFont="1" applyFill="1" applyBorder="1" applyAlignment="1">
      <alignment horizontal="center"/>
    </xf>
    <xf numFmtId="2" fontId="17" fillId="8" borderId="4" xfId="0" applyNumberFormat="1" applyFont="1" applyFill="1" applyBorder="1" applyAlignment="1">
      <alignment horizontal="center"/>
    </xf>
    <xf numFmtId="1" fontId="13" fillId="8" borderId="3" xfId="0" applyNumberFormat="1" applyFont="1" applyFill="1" applyBorder="1" applyAlignment="1">
      <alignment horizontal="center"/>
    </xf>
    <xf numFmtId="1" fontId="13" fillId="8" borderId="33" xfId="0" applyNumberFormat="1" applyFont="1" applyFill="1" applyBorder="1" applyAlignment="1">
      <alignment horizontal="center"/>
    </xf>
    <xf numFmtId="1" fontId="13" fillId="8" borderId="4" xfId="0" applyNumberFormat="1" applyFont="1" applyFill="1" applyBorder="1" applyAlignment="1">
      <alignment horizontal="center"/>
    </xf>
    <xf numFmtId="1" fontId="13" fillId="5" borderId="46" xfId="0" applyNumberFormat="1" applyFont="1" applyFill="1" applyBorder="1" applyAlignment="1">
      <alignment horizontal="center"/>
    </xf>
    <xf numFmtId="0" fontId="11" fillId="0" borderId="43" xfId="0" applyFont="1" applyBorder="1" applyAlignment="1">
      <alignment horizontal="center" vertical="center"/>
    </xf>
    <xf numFmtId="0" fontId="11" fillId="0" borderId="15" xfId="0" applyFont="1" applyBorder="1" applyAlignment="1">
      <alignment horizontal="center" vertical="center"/>
    </xf>
    <xf numFmtId="0" fontId="11" fillId="0" borderId="46" xfId="0" applyFont="1" applyBorder="1" applyAlignment="1">
      <alignment horizontal="center" vertical="center"/>
    </xf>
    <xf numFmtId="0" fontId="8" fillId="0" borderId="0" xfId="0" applyFont="1" applyAlignment="1">
      <alignment horizontal="center" vertical="center" wrapText="1"/>
    </xf>
    <xf numFmtId="0" fontId="8" fillId="0" borderId="62" xfId="0" applyFont="1" applyBorder="1" applyAlignment="1">
      <alignment horizontal="right" vertical="center"/>
    </xf>
    <xf numFmtId="0" fontId="0" fillId="0" borderId="57" xfId="0" applyBorder="1" applyAlignment="1">
      <alignment horizontal="center" vertical="center"/>
    </xf>
    <xf numFmtId="0" fontId="0" fillId="0" borderId="53" xfId="0" applyBorder="1" applyAlignment="1">
      <alignment horizontal="center" vertical="center"/>
    </xf>
    <xf numFmtId="0" fontId="11" fillId="0" borderId="11" xfId="0" applyFont="1" applyBorder="1" applyAlignment="1">
      <alignment horizontal="center" vertical="center"/>
    </xf>
    <xf numFmtId="0" fontId="11" fillId="0" borderId="54" xfId="0" applyFont="1" applyBorder="1" applyAlignment="1">
      <alignment horizontal="center" vertical="center"/>
    </xf>
    <xf numFmtId="0" fontId="11" fillId="0" borderId="12" xfId="0" applyFont="1" applyBorder="1" applyAlignment="1">
      <alignment horizontal="center" vertical="center"/>
    </xf>
    <xf numFmtId="0" fontId="14" fillId="0" borderId="27" xfId="0" applyFont="1" applyFill="1" applyBorder="1" applyAlignment="1">
      <alignment horizontal="left" vertical="center" wrapText="1"/>
    </xf>
    <xf numFmtId="3" fontId="0" fillId="0" borderId="62" xfId="0" applyNumberFormat="1" applyBorder="1" applyAlignment="1">
      <alignment horizontal="right" vertical="center" wrapText="1"/>
    </xf>
    <xf numFmtId="0" fontId="0" fillId="0" borderId="62" xfId="0" applyBorder="1" applyAlignment="1">
      <alignment horizontal="right" vertical="center" wrapText="1"/>
    </xf>
    <xf numFmtId="0" fontId="11" fillId="0" borderId="11" xfId="0" applyFont="1" applyBorder="1" applyAlignment="1">
      <alignment horizontal="center"/>
    </xf>
    <xf numFmtId="0" fontId="11" fillId="0" borderId="12" xfId="0" applyFont="1" applyBorder="1" applyAlignment="1">
      <alignment horizontal="center"/>
    </xf>
    <xf numFmtId="0" fontId="11" fillId="0" borderId="45" xfId="0" applyFont="1" applyBorder="1" applyAlignment="1">
      <alignment horizontal="center"/>
    </xf>
    <xf numFmtId="0" fontId="11" fillId="0" borderId="66" xfId="0" applyFont="1" applyBorder="1" applyAlignment="1">
      <alignment horizontal="center" vertical="center"/>
    </xf>
    <xf numFmtId="0" fontId="11" fillId="0" borderId="67" xfId="0" applyFont="1" applyBorder="1" applyAlignment="1">
      <alignment horizontal="center" vertical="center"/>
    </xf>
    <xf numFmtId="0" fontId="11" fillId="0" borderId="66" xfId="0" applyFont="1" applyBorder="1" applyAlignment="1">
      <alignment horizontal="center" vertical="center" wrapText="1"/>
    </xf>
    <xf numFmtId="0" fontId="11" fillId="0" borderId="67" xfId="0" applyFont="1" applyBorder="1" applyAlignment="1">
      <alignment horizontal="center" vertical="center" wrapText="1"/>
    </xf>
    <xf numFmtId="0" fontId="11" fillId="0" borderId="43" xfId="0" applyFont="1" applyBorder="1" applyAlignment="1">
      <alignment horizontal="center" vertical="center" wrapText="1"/>
    </xf>
    <xf numFmtId="0" fontId="11" fillId="0" borderId="15" xfId="0" applyFont="1" applyBorder="1" applyAlignment="1">
      <alignment horizontal="center" vertical="center" wrapText="1"/>
    </xf>
    <xf numFmtId="0" fontId="11" fillId="0" borderId="48" xfId="0" applyFont="1" applyBorder="1" applyAlignment="1">
      <alignment horizontal="center" vertical="center" wrapText="1"/>
    </xf>
    <xf numFmtId="0" fontId="11" fillId="0" borderId="50" xfId="0" applyFont="1" applyBorder="1" applyAlignment="1">
      <alignment horizontal="center" vertical="center" wrapText="1"/>
    </xf>
    <xf numFmtId="0" fontId="11" fillId="0" borderId="46" xfId="0" applyFont="1" applyBorder="1" applyAlignment="1">
      <alignment horizontal="center" vertical="center" wrapText="1"/>
    </xf>
    <xf numFmtId="0" fontId="11" fillId="0" borderId="51" xfId="0" applyFont="1" applyBorder="1" applyAlignment="1">
      <alignment horizontal="center" vertical="center" wrapText="1"/>
    </xf>
    <xf numFmtId="0" fontId="11" fillId="0" borderId="47" xfId="0" applyFont="1" applyBorder="1" applyAlignment="1">
      <alignment horizontal="center"/>
    </xf>
    <xf numFmtId="0" fontId="11" fillId="0" borderId="44" xfId="0" applyFont="1" applyBorder="1" applyAlignment="1">
      <alignment horizontal="center"/>
    </xf>
    <xf numFmtId="0" fontId="11" fillId="5" borderId="3" xfId="0" applyFont="1" applyFill="1" applyBorder="1" applyAlignment="1">
      <alignment horizontal="center"/>
    </xf>
    <xf numFmtId="0" fontId="11" fillId="5" borderId="33" xfId="0" applyFont="1" applyFill="1" applyBorder="1" applyAlignment="1">
      <alignment horizontal="center"/>
    </xf>
    <xf numFmtId="0" fontId="11" fillId="5" borderId="4" xfId="0" applyFont="1" applyFill="1" applyBorder="1" applyAlignment="1">
      <alignment horizontal="center"/>
    </xf>
    <xf numFmtId="0" fontId="28" fillId="5" borderId="3" xfId="0" applyFont="1" applyFill="1" applyBorder="1" applyAlignment="1">
      <alignment horizontal="left"/>
    </xf>
    <xf numFmtId="0" fontId="28" fillId="5" borderId="33" xfId="0" applyFont="1" applyFill="1" applyBorder="1" applyAlignment="1">
      <alignment horizontal="left"/>
    </xf>
    <xf numFmtId="0" fontId="28" fillId="5" borderId="4" xfId="0" applyFont="1" applyFill="1" applyBorder="1" applyAlignment="1">
      <alignment horizontal="left"/>
    </xf>
    <xf numFmtId="0" fontId="27" fillId="12" borderId="3" xfId="0" applyFont="1" applyFill="1" applyBorder="1" applyAlignment="1">
      <alignment horizontal="left"/>
    </xf>
    <xf numFmtId="0" fontId="27" fillId="12" borderId="33" xfId="0" applyFont="1" applyFill="1" applyBorder="1" applyAlignment="1">
      <alignment horizontal="left"/>
    </xf>
    <xf numFmtId="0" fontId="27" fillId="12" borderId="4" xfId="0" applyFont="1" applyFill="1" applyBorder="1" applyAlignment="1">
      <alignment horizontal="left"/>
    </xf>
    <xf numFmtId="0" fontId="13" fillId="11" borderId="3" xfId="0" applyFont="1" applyFill="1" applyBorder="1" applyAlignment="1">
      <alignment horizontal="left"/>
    </xf>
    <xf numFmtId="0" fontId="13" fillId="11" borderId="33" xfId="0" applyFont="1" applyFill="1" applyBorder="1" applyAlignment="1">
      <alignment horizontal="left"/>
    </xf>
    <xf numFmtId="2" fontId="17" fillId="11" borderId="33" xfId="0" applyNumberFormat="1" applyFont="1" applyFill="1" applyBorder="1" applyAlignment="1">
      <alignment horizontal="center"/>
    </xf>
    <xf numFmtId="0" fontId="11" fillId="0" borderId="15" xfId="0" applyFont="1" applyFill="1" applyBorder="1" applyAlignment="1">
      <alignment horizontal="center" vertical="center"/>
    </xf>
    <xf numFmtId="0" fontId="11" fillId="0" borderId="50" xfId="0" applyFont="1" applyFill="1" applyBorder="1" applyAlignment="1">
      <alignment horizontal="center" vertical="center"/>
    </xf>
    <xf numFmtId="0" fontId="11" fillId="0" borderId="3" xfId="0" applyFont="1" applyFill="1" applyBorder="1" applyAlignment="1">
      <alignment horizontal="left"/>
    </xf>
    <xf numFmtId="0" fontId="11" fillId="0" borderId="33" xfId="0" applyFont="1" applyFill="1" applyBorder="1" applyAlignment="1">
      <alignment horizontal="left"/>
    </xf>
    <xf numFmtId="0" fontId="11" fillId="0" borderId="4" xfId="0" applyFont="1" applyFill="1" applyBorder="1" applyAlignment="1">
      <alignment horizontal="left"/>
    </xf>
    <xf numFmtId="0" fontId="27" fillId="15" borderId="3" xfId="0" applyFont="1" applyFill="1" applyBorder="1" applyAlignment="1">
      <alignment horizontal="left"/>
    </xf>
    <xf numFmtId="0" fontId="27" fillId="15" borderId="33" xfId="0" applyFont="1" applyFill="1" applyBorder="1" applyAlignment="1">
      <alignment horizontal="left"/>
    </xf>
    <xf numFmtId="0" fontId="27" fillId="15" borderId="4" xfId="0" applyFont="1" applyFill="1" applyBorder="1" applyAlignment="1">
      <alignment horizontal="left"/>
    </xf>
    <xf numFmtId="0" fontId="13" fillId="16" borderId="3" xfId="0" applyFont="1" applyFill="1" applyBorder="1" applyAlignment="1">
      <alignment horizontal="left"/>
    </xf>
    <xf numFmtId="0" fontId="13" fillId="16" borderId="37" xfId="0" applyFont="1" applyFill="1" applyBorder="1" applyAlignment="1">
      <alignment horizontal="left"/>
    </xf>
    <xf numFmtId="2" fontId="17" fillId="16" borderId="36" xfId="0" applyNumberFormat="1" applyFont="1" applyFill="1" applyBorder="1" applyAlignment="1">
      <alignment horizontal="center"/>
    </xf>
    <xf numFmtId="2" fontId="17" fillId="16" borderId="4" xfId="0" applyNumberFormat="1" applyFont="1" applyFill="1" applyBorder="1" applyAlignment="1">
      <alignment horizontal="center"/>
    </xf>
    <xf numFmtId="1" fontId="13" fillId="16" borderId="3" xfId="0" applyNumberFormat="1" applyFont="1" applyFill="1" applyBorder="1" applyAlignment="1">
      <alignment horizontal="center"/>
    </xf>
    <xf numFmtId="1" fontId="13" fillId="16" borderId="33" xfId="0" applyNumberFormat="1" applyFont="1" applyFill="1" applyBorder="1" applyAlignment="1">
      <alignment horizontal="center"/>
    </xf>
    <xf numFmtId="1" fontId="13" fillId="16" borderId="4" xfId="0" applyNumberFormat="1" applyFont="1" applyFill="1" applyBorder="1" applyAlignment="1">
      <alignment horizontal="center"/>
    </xf>
    <xf numFmtId="0" fontId="11" fillId="0" borderId="54" xfId="0" applyFont="1" applyFill="1" applyBorder="1" applyAlignment="1">
      <alignment horizontal="left"/>
    </xf>
    <xf numFmtId="0" fontId="14" fillId="0" borderId="52" xfId="0" applyFont="1" applyFill="1" applyBorder="1" applyAlignment="1">
      <alignment horizontal="left" vertical="center"/>
    </xf>
    <xf numFmtId="0" fontId="14" fillId="0" borderId="39" xfId="0" applyFont="1" applyFill="1" applyBorder="1" applyAlignment="1">
      <alignment horizontal="left" vertical="center" wrapText="1"/>
    </xf>
    <xf numFmtId="0" fontId="14" fillId="0" borderId="40" xfId="0" applyFont="1" applyFill="1" applyBorder="1" applyAlignment="1">
      <alignment vertical="center"/>
    </xf>
    <xf numFmtId="0" fontId="14" fillId="0" borderId="19" xfId="0" applyFont="1" applyFill="1" applyBorder="1" applyAlignment="1">
      <alignment horizontal="center" vertical="center"/>
    </xf>
    <xf numFmtId="0" fontId="11" fillId="0" borderId="3" xfId="0" applyFont="1" applyFill="1" applyBorder="1"/>
    <xf numFmtId="0" fontId="0" fillId="0" borderId="33" xfId="0" applyFill="1" applyBorder="1"/>
    <xf numFmtId="0" fontId="11" fillId="0" borderId="33" xfId="0" applyFont="1" applyFill="1" applyBorder="1" applyAlignment="1">
      <alignment horizontal="center"/>
    </xf>
    <xf numFmtId="0" fontId="14" fillId="0" borderId="33" xfId="0" applyFont="1" applyFill="1" applyBorder="1" applyAlignment="1">
      <alignment horizontal="center" vertical="center"/>
    </xf>
    <xf numFmtId="0" fontId="0" fillId="0" borderId="15" xfId="0" applyFill="1" applyBorder="1"/>
    <xf numFmtId="0" fontId="0" fillId="0" borderId="46" xfId="0" applyFill="1" applyBorder="1"/>
    <xf numFmtId="0" fontId="14" fillId="0" borderId="11" xfId="0" applyFont="1" applyFill="1" applyBorder="1" applyAlignment="1">
      <alignment vertical="center" wrapText="1"/>
    </xf>
    <xf numFmtId="0" fontId="14" fillId="0" borderId="13" xfId="0" applyFont="1" applyFill="1" applyBorder="1"/>
    <xf numFmtId="0" fontId="14" fillId="0" borderId="79" xfId="0" applyFont="1" applyFill="1" applyBorder="1" applyAlignment="1">
      <alignment vertical="center"/>
    </xf>
  </cellXfs>
  <cellStyles count="2">
    <cellStyle name="Normal" xfId="0" builtinId="0"/>
    <cellStyle name="Porcentaje" xfId="1" builtinId="5"/>
  </cellStyles>
  <dxfs count="0"/>
  <tableStyles count="0" defaultTableStyle="TableStyleMedium9" defaultPivotStyle="PivotStyleLight16"/>
  <colors>
    <mruColors>
      <color rgb="FF00A400"/>
      <color rgb="FFD60093"/>
      <color rgb="FFFF0066"/>
      <color rgb="FF008000"/>
      <color rgb="FF9F6437"/>
      <color rgb="FF1563FF"/>
      <color rgb="FF004EEA"/>
      <color rgb="FF004200"/>
      <color rgb="FF002F8E"/>
      <color rgb="FFFF191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emf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34" Type="http://schemas.openxmlformats.org/officeDocument/2006/relationships/image" Target="../media/image34.png"/><Relationship Id="rId7" Type="http://schemas.openxmlformats.org/officeDocument/2006/relationships/image" Target="../media/image7.jpeg"/><Relationship Id="rId12" Type="http://schemas.openxmlformats.org/officeDocument/2006/relationships/image" Target="../media/image12.png"/><Relationship Id="rId17" Type="http://schemas.openxmlformats.org/officeDocument/2006/relationships/image" Target="../media/image17.emf"/><Relationship Id="rId25" Type="http://schemas.openxmlformats.org/officeDocument/2006/relationships/image" Target="../media/image25.emf"/><Relationship Id="rId33" Type="http://schemas.openxmlformats.org/officeDocument/2006/relationships/image" Target="../media/image33.png"/><Relationship Id="rId2" Type="http://schemas.openxmlformats.org/officeDocument/2006/relationships/image" Target="../media/image2.jpeg"/><Relationship Id="rId16" Type="http://schemas.openxmlformats.org/officeDocument/2006/relationships/image" Target="../media/image16.emf"/><Relationship Id="rId20" Type="http://schemas.openxmlformats.org/officeDocument/2006/relationships/image" Target="../media/image20.jpeg"/><Relationship Id="rId29" Type="http://schemas.openxmlformats.org/officeDocument/2006/relationships/image" Target="../media/image29.emf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emf"/><Relationship Id="rId32" Type="http://schemas.openxmlformats.org/officeDocument/2006/relationships/image" Target="../media/image32.emf"/><Relationship Id="rId5" Type="http://schemas.openxmlformats.org/officeDocument/2006/relationships/image" Target="../media/image5.jpeg"/><Relationship Id="rId15" Type="http://schemas.openxmlformats.org/officeDocument/2006/relationships/image" Target="../media/image15.emf"/><Relationship Id="rId23" Type="http://schemas.openxmlformats.org/officeDocument/2006/relationships/image" Target="../media/image23.emf"/><Relationship Id="rId28" Type="http://schemas.openxmlformats.org/officeDocument/2006/relationships/image" Target="../media/image28.emf"/><Relationship Id="rId10" Type="http://schemas.openxmlformats.org/officeDocument/2006/relationships/image" Target="../media/image10.jpeg"/><Relationship Id="rId19" Type="http://schemas.openxmlformats.org/officeDocument/2006/relationships/image" Target="../media/image19.emf"/><Relationship Id="rId31" Type="http://schemas.openxmlformats.org/officeDocument/2006/relationships/image" Target="../media/image31.emf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png"/><Relationship Id="rId22" Type="http://schemas.openxmlformats.org/officeDocument/2006/relationships/image" Target="../media/image22.emf"/><Relationship Id="rId27" Type="http://schemas.openxmlformats.org/officeDocument/2006/relationships/image" Target="../media/image27.emf"/><Relationship Id="rId30" Type="http://schemas.openxmlformats.org/officeDocument/2006/relationships/image" Target="../media/image30.emf"/><Relationship Id="rId35" Type="http://schemas.openxmlformats.org/officeDocument/2006/relationships/image" Target="../media/image35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jpeg"/><Relationship Id="rId13" Type="http://schemas.openxmlformats.org/officeDocument/2006/relationships/image" Target="../media/image20.jpeg"/><Relationship Id="rId3" Type="http://schemas.openxmlformats.org/officeDocument/2006/relationships/image" Target="../media/image3.jpeg"/><Relationship Id="rId7" Type="http://schemas.openxmlformats.org/officeDocument/2006/relationships/image" Target="../media/image8.jpeg"/><Relationship Id="rId12" Type="http://schemas.openxmlformats.org/officeDocument/2006/relationships/image" Target="../media/image18.png"/><Relationship Id="rId2" Type="http://schemas.openxmlformats.org/officeDocument/2006/relationships/image" Target="../media/image2.jpeg"/><Relationship Id="rId16" Type="http://schemas.openxmlformats.org/officeDocument/2006/relationships/image" Target="../media/image35.pn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11" Type="http://schemas.openxmlformats.org/officeDocument/2006/relationships/image" Target="../media/image17.emf"/><Relationship Id="rId5" Type="http://schemas.openxmlformats.org/officeDocument/2006/relationships/image" Target="../media/image5.jpeg"/><Relationship Id="rId15" Type="http://schemas.openxmlformats.org/officeDocument/2006/relationships/image" Target="../media/image34.png"/><Relationship Id="rId10" Type="http://schemas.openxmlformats.org/officeDocument/2006/relationships/image" Target="../media/image16.emf"/><Relationship Id="rId4" Type="http://schemas.openxmlformats.org/officeDocument/2006/relationships/image" Target="../media/image4.jpeg"/><Relationship Id="rId9" Type="http://schemas.openxmlformats.org/officeDocument/2006/relationships/image" Target="../media/image15.emf"/><Relationship Id="rId14" Type="http://schemas.openxmlformats.org/officeDocument/2006/relationships/image" Target="../media/image33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.emf"/><Relationship Id="rId2" Type="http://schemas.openxmlformats.org/officeDocument/2006/relationships/image" Target="../media/image16.emf"/><Relationship Id="rId1" Type="http://schemas.openxmlformats.org/officeDocument/2006/relationships/image" Target="../media/image15.emf"/><Relationship Id="rId4" Type="http://schemas.openxmlformats.org/officeDocument/2006/relationships/image" Target="../media/image1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865184</xdr:colOff>
      <xdr:row>133</xdr:row>
      <xdr:rowOff>21169</xdr:rowOff>
    </xdr:from>
    <xdr:to>
      <xdr:col>3</xdr:col>
      <xdr:colOff>95255</xdr:colOff>
      <xdr:row>146</xdr:row>
      <xdr:rowOff>130419</xdr:rowOff>
    </xdr:to>
    <xdr:pic>
      <xdr:nvPicPr>
        <xdr:cNvPr id="2" name="1 Imagen" descr="Imagen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 l="29803" t="15505" r="40318" b="64970"/>
        <a:stretch>
          <a:fillRect/>
        </a:stretch>
      </xdr:blipFill>
      <xdr:spPr>
        <a:xfrm>
          <a:off x="2293934" y="24559950"/>
          <a:ext cx="1897071" cy="28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59535</xdr:colOff>
      <xdr:row>133</xdr:row>
      <xdr:rowOff>29635</xdr:rowOff>
    </xdr:from>
    <xdr:to>
      <xdr:col>1</xdr:col>
      <xdr:colOff>833441</xdr:colOff>
      <xdr:row>146</xdr:row>
      <xdr:rowOff>138885</xdr:rowOff>
    </xdr:to>
    <xdr:pic>
      <xdr:nvPicPr>
        <xdr:cNvPr id="3" name="2 Imagen" descr="Imagen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 l="22789" t="41296" r="30281" b="31772"/>
        <a:stretch>
          <a:fillRect/>
        </a:stretch>
      </xdr:blipFill>
      <xdr:spPr>
        <a:xfrm>
          <a:off x="59535" y="24568416"/>
          <a:ext cx="2202656" cy="2871500"/>
        </a:xfrm>
        <a:prstGeom prst="rect">
          <a:avLst/>
        </a:prstGeom>
      </xdr:spPr>
    </xdr:pic>
    <xdr:clientData/>
  </xdr:twoCellAnchor>
  <xdr:twoCellAnchor editAs="oneCell">
    <xdr:from>
      <xdr:col>3</xdr:col>
      <xdr:colOff>75144</xdr:colOff>
      <xdr:row>133</xdr:row>
      <xdr:rowOff>21167</xdr:rowOff>
    </xdr:from>
    <xdr:to>
      <xdr:col>4</xdr:col>
      <xdr:colOff>371793</xdr:colOff>
      <xdr:row>146</xdr:row>
      <xdr:rowOff>130417</xdr:rowOff>
    </xdr:to>
    <xdr:pic>
      <xdr:nvPicPr>
        <xdr:cNvPr id="4" name="3 Imagen" descr="Imagen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 l="36010" t="71164" r="34354" b="5866"/>
        <a:stretch>
          <a:fillRect/>
        </a:stretch>
      </xdr:blipFill>
      <xdr:spPr>
        <a:xfrm>
          <a:off x="4291544" y="22500167"/>
          <a:ext cx="1634382" cy="28609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149</xdr:row>
      <xdr:rowOff>16668</xdr:rowOff>
    </xdr:from>
    <xdr:to>
      <xdr:col>2</xdr:col>
      <xdr:colOff>1488281</xdr:colOff>
      <xdr:row>177</xdr:row>
      <xdr:rowOff>82135</xdr:rowOff>
    </xdr:to>
    <xdr:pic>
      <xdr:nvPicPr>
        <xdr:cNvPr id="5" name="4 Imagen" descr="Imagen 001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25983935"/>
          <a:ext cx="4028281" cy="5467200"/>
        </a:xfrm>
        <a:prstGeom prst="rect">
          <a:avLst/>
        </a:prstGeom>
      </xdr:spPr>
    </xdr:pic>
    <xdr:clientData/>
  </xdr:twoCellAnchor>
  <xdr:twoCellAnchor editAs="oneCell">
    <xdr:from>
      <xdr:col>2</xdr:col>
      <xdr:colOff>1497810</xdr:colOff>
      <xdr:row>148</xdr:row>
      <xdr:rowOff>192883</xdr:rowOff>
    </xdr:from>
    <xdr:to>
      <xdr:col>8</xdr:col>
      <xdr:colOff>303680</xdr:colOff>
      <xdr:row>177</xdr:row>
      <xdr:rowOff>59531</xdr:rowOff>
    </xdr:to>
    <xdr:pic>
      <xdr:nvPicPr>
        <xdr:cNvPr id="6" name="5 Imagen" descr="Imagen 002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4037810" y="25880750"/>
          <a:ext cx="3860470" cy="5547781"/>
        </a:xfrm>
        <a:prstGeom prst="rect">
          <a:avLst/>
        </a:prstGeom>
      </xdr:spPr>
    </xdr:pic>
    <xdr:clientData/>
  </xdr:twoCellAnchor>
  <xdr:twoCellAnchor editAs="oneCell">
    <xdr:from>
      <xdr:col>4</xdr:col>
      <xdr:colOff>395300</xdr:colOff>
      <xdr:row>133</xdr:row>
      <xdr:rowOff>11903</xdr:rowOff>
    </xdr:from>
    <xdr:to>
      <xdr:col>8</xdr:col>
      <xdr:colOff>252425</xdr:colOff>
      <xdr:row>146</xdr:row>
      <xdr:rowOff>129653</xdr:rowOff>
    </xdr:to>
    <xdr:pic>
      <xdr:nvPicPr>
        <xdr:cNvPr id="7" name="6 Imagen" descr="Imagen 004.jpg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 l="38218" t="5564" r="40424" b="70063"/>
        <a:stretch>
          <a:fillRect/>
        </a:stretch>
      </xdr:blipFill>
      <xdr:spPr>
        <a:xfrm>
          <a:off x="5949433" y="22490903"/>
          <a:ext cx="1897592" cy="2869417"/>
        </a:xfrm>
        <a:prstGeom prst="rect">
          <a:avLst/>
        </a:prstGeom>
      </xdr:spPr>
    </xdr:pic>
    <xdr:clientData/>
  </xdr:twoCellAnchor>
  <xdr:twoCellAnchor editAs="oneCell">
    <xdr:from>
      <xdr:col>8</xdr:col>
      <xdr:colOff>347662</xdr:colOff>
      <xdr:row>147</xdr:row>
      <xdr:rowOff>54764</xdr:rowOff>
    </xdr:from>
    <xdr:to>
      <xdr:col>11</xdr:col>
      <xdr:colOff>371475</xdr:colOff>
      <xdr:row>157</xdr:row>
      <xdr:rowOff>14143</xdr:rowOff>
    </xdr:to>
    <xdr:pic>
      <xdr:nvPicPr>
        <xdr:cNvPr id="8" name="7 Imagen" descr="Imagen 004.jpg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 l="46416" t="64770" r="10999" b="10301"/>
        <a:stretch>
          <a:fillRect/>
        </a:stretch>
      </xdr:blipFill>
      <xdr:spPr>
        <a:xfrm>
          <a:off x="7942262" y="25463231"/>
          <a:ext cx="2826280" cy="2203046"/>
        </a:xfrm>
        <a:prstGeom prst="rect">
          <a:avLst/>
        </a:prstGeom>
      </xdr:spPr>
    </xdr:pic>
    <xdr:clientData/>
  </xdr:twoCellAnchor>
  <xdr:twoCellAnchor editAs="oneCell">
    <xdr:from>
      <xdr:col>8</xdr:col>
      <xdr:colOff>264319</xdr:colOff>
      <xdr:row>133</xdr:row>
      <xdr:rowOff>11903</xdr:rowOff>
    </xdr:from>
    <xdr:to>
      <xdr:col>10</xdr:col>
      <xdr:colOff>788194</xdr:colOff>
      <xdr:row>146</xdr:row>
      <xdr:rowOff>129653</xdr:rowOff>
    </xdr:to>
    <xdr:pic>
      <xdr:nvPicPr>
        <xdr:cNvPr id="9" name="8 Imagen" descr="Imagen 004.jpg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 l="68730" t="5564" r="6999" b="70063"/>
        <a:stretch>
          <a:fillRect/>
        </a:stretch>
      </xdr:blipFill>
      <xdr:spPr>
        <a:xfrm>
          <a:off x="7858919" y="22490903"/>
          <a:ext cx="2124075" cy="2869417"/>
        </a:xfrm>
        <a:prstGeom prst="rect">
          <a:avLst/>
        </a:prstGeom>
      </xdr:spPr>
    </xdr:pic>
    <xdr:clientData/>
  </xdr:twoCellAnchor>
  <xdr:twoCellAnchor editAs="oneCell">
    <xdr:from>
      <xdr:col>10</xdr:col>
      <xdr:colOff>812005</xdr:colOff>
      <xdr:row>133</xdr:row>
      <xdr:rowOff>23812</xdr:rowOff>
    </xdr:from>
    <xdr:to>
      <xdr:col>13</xdr:col>
      <xdr:colOff>339725</xdr:colOff>
      <xdr:row>146</xdr:row>
      <xdr:rowOff>141562</xdr:rowOff>
    </xdr:to>
    <xdr:pic>
      <xdr:nvPicPr>
        <xdr:cNvPr id="10" name="9 Imagen" descr="Imagen 005.jpg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 l="79044" t="11240" r="2149" b="73736"/>
        <a:stretch>
          <a:fillRect/>
        </a:stretch>
      </xdr:blipFill>
      <xdr:spPr>
        <a:xfrm>
          <a:off x="10006805" y="22502812"/>
          <a:ext cx="2698487" cy="2869417"/>
        </a:xfrm>
        <a:prstGeom prst="rect">
          <a:avLst/>
        </a:prstGeom>
      </xdr:spPr>
    </xdr:pic>
    <xdr:clientData/>
  </xdr:twoCellAnchor>
  <xdr:twoCellAnchor editAs="oneCell">
    <xdr:from>
      <xdr:col>8</xdr:col>
      <xdr:colOff>335756</xdr:colOff>
      <xdr:row>157</xdr:row>
      <xdr:rowOff>154782</xdr:rowOff>
    </xdr:from>
    <xdr:to>
      <xdr:col>13</xdr:col>
      <xdr:colOff>333617</xdr:colOff>
      <xdr:row>172</xdr:row>
      <xdr:rowOff>105594</xdr:rowOff>
    </xdr:to>
    <xdr:pic>
      <xdr:nvPicPr>
        <xdr:cNvPr id="11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7930356" y="27806915"/>
          <a:ext cx="4768828" cy="28210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133350</xdr:colOff>
      <xdr:row>183</xdr:row>
      <xdr:rowOff>49454</xdr:rowOff>
    </xdr:from>
    <xdr:to>
      <xdr:col>1</xdr:col>
      <xdr:colOff>777405</xdr:colOff>
      <xdr:row>195</xdr:row>
      <xdr:rowOff>101203</xdr:rowOff>
    </xdr:to>
    <xdr:pic>
      <xdr:nvPicPr>
        <xdr:cNvPr id="12" name="11 Imagen" descr="Imagen 013.jpg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 l="42279" t="7456" r="27237" b="70620"/>
        <a:stretch>
          <a:fillRect/>
        </a:stretch>
      </xdr:blipFill>
      <xdr:spPr>
        <a:xfrm>
          <a:off x="133350" y="32442921"/>
          <a:ext cx="2117255" cy="2083749"/>
        </a:xfrm>
        <a:prstGeom prst="rect">
          <a:avLst/>
        </a:prstGeom>
      </xdr:spPr>
    </xdr:pic>
    <xdr:clientData/>
  </xdr:twoCellAnchor>
  <xdr:twoCellAnchor editAs="oneCell">
    <xdr:from>
      <xdr:col>1</xdr:col>
      <xdr:colOff>800099</xdr:colOff>
      <xdr:row>183</xdr:row>
      <xdr:rowOff>11906</xdr:rowOff>
    </xdr:from>
    <xdr:to>
      <xdr:col>3</xdr:col>
      <xdr:colOff>122602</xdr:colOff>
      <xdr:row>195</xdr:row>
      <xdr:rowOff>63655</xdr:rowOff>
    </xdr:to>
    <xdr:pic>
      <xdr:nvPicPr>
        <xdr:cNvPr id="13" name="12 Imagen" descr="Imagen 013.jpg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 l="48380" t="32950" r="16865" b="41008"/>
        <a:stretch>
          <a:fillRect/>
        </a:stretch>
      </xdr:blipFill>
      <xdr:spPr>
        <a:xfrm>
          <a:off x="2273299" y="32405373"/>
          <a:ext cx="2065703" cy="2083749"/>
        </a:xfrm>
        <a:prstGeom prst="rect">
          <a:avLst/>
        </a:prstGeom>
      </xdr:spPr>
    </xdr:pic>
    <xdr:clientData/>
  </xdr:twoCellAnchor>
  <xdr:twoCellAnchor editAs="oneCell">
    <xdr:from>
      <xdr:col>3</xdr:col>
      <xdr:colOff>133349</xdr:colOff>
      <xdr:row>183</xdr:row>
      <xdr:rowOff>48045</xdr:rowOff>
    </xdr:from>
    <xdr:to>
      <xdr:col>5</xdr:col>
      <xdr:colOff>1851</xdr:colOff>
      <xdr:row>195</xdr:row>
      <xdr:rowOff>95250</xdr:rowOff>
    </xdr:to>
    <xdr:pic>
      <xdr:nvPicPr>
        <xdr:cNvPr id="14" name="13 Imagen" descr="Imagen 013.jpg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 l="48380" t="62415" r="16053" b="11293"/>
        <a:stretch>
          <a:fillRect/>
        </a:stretch>
      </xdr:blipFill>
      <xdr:spPr>
        <a:xfrm>
          <a:off x="4349749" y="38054912"/>
          <a:ext cx="2086769" cy="2079205"/>
        </a:xfrm>
        <a:prstGeom prst="rect">
          <a:avLst/>
        </a:prstGeom>
      </xdr:spPr>
    </xdr:pic>
    <xdr:clientData/>
  </xdr:twoCellAnchor>
  <xdr:twoCellAnchor editAs="oneCell">
    <xdr:from>
      <xdr:col>4</xdr:col>
      <xdr:colOff>859102</xdr:colOff>
      <xdr:row>177</xdr:row>
      <xdr:rowOff>47627</xdr:rowOff>
    </xdr:from>
    <xdr:to>
      <xdr:col>9</xdr:col>
      <xdr:colOff>347662</xdr:colOff>
      <xdr:row>184</xdr:row>
      <xdr:rowOff>107155</xdr:rowOff>
    </xdr:to>
    <xdr:pic>
      <xdr:nvPicPr>
        <xdr:cNvPr id="15" name="14 Imagen" descr="Imagen 023.jpg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 l="37347" t="47027" r="34007" b="41511"/>
        <a:stretch>
          <a:fillRect/>
        </a:stretch>
      </xdr:blipFill>
      <xdr:spPr>
        <a:xfrm rot="10800000">
          <a:off x="6413235" y="31416627"/>
          <a:ext cx="2282560" cy="1253328"/>
        </a:xfrm>
        <a:prstGeom prst="rect">
          <a:avLst/>
        </a:prstGeom>
      </xdr:spPr>
    </xdr:pic>
    <xdr:clientData/>
  </xdr:twoCellAnchor>
  <xdr:twoCellAnchor editAs="oneCell">
    <xdr:from>
      <xdr:col>4</xdr:col>
      <xdr:colOff>835290</xdr:colOff>
      <xdr:row>185</xdr:row>
      <xdr:rowOff>11905</xdr:rowOff>
    </xdr:from>
    <xdr:to>
      <xdr:col>9</xdr:col>
      <xdr:colOff>359570</xdr:colOff>
      <xdr:row>194</xdr:row>
      <xdr:rowOff>130968</xdr:rowOff>
    </xdr:to>
    <xdr:pic>
      <xdr:nvPicPr>
        <xdr:cNvPr id="16" name="15 Imagen" descr="Imagen 023.jpg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 l="36888" t="26550" r="34007" b="58315"/>
        <a:stretch>
          <a:fillRect/>
        </a:stretch>
      </xdr:blipFill>
      <xdr:spPr>
        <a:xfrm rot="10800000">
          <a:off x="6389423" y="32744038"/>
          <a:ext cx="2318280" cy="1643063"/>
        </a:xfrm>
        <a:prstGeom prst="rect">
          <a:avLst/>
        </a:prstGeom>
      </xdr:spPr>
    </xdr:pic>
    <xdr:clientData/>
  </xdr:twoCellAnchor>
  <xdr:twoCellAnchor editAs="oneCell">
    <xdr:from>
      <xdr:col>11</xdr:col>
      <xdr:colOff>445294</xdr:colOff>
      <xdr:row>147</xdr:row>
      <xdr:rowOff>57149</xdr:rowOff>
    </xdr:from>
    <xdr:to>
      <xdr:col>13</xdr:col>
      <xdr:colOff>356394</xdr:colOff>
      <xdr:row>156</xdr:row>
      <xdr:rowOff>34870</xdr:rowOff>
    </xdr:to>
    <xdr:pic>
      <xdr:nvPicPr>
        <xdr:cNvPr id="17" name="16 Imagen" descr="Imagen 025.jpg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 l="36190" t="26450" r="35029" b="49961"/>
        <a:stretch>
          <a:fillRect/>
        </a:stretch>
      </xdr:blipFill>
      <xdr:spPr>
        <a:xfrm rot="10800000">
          <a:off x="10553700" y="27691555"/>
          <a:ext cx="1835944" cy="2073221"/>
        </a:xfrm>
        <a:prstGeom prst="rect">
          <a:avLst/>
        </a:prstGeom>
      </xdr:spPr>
    </xdr:pic>
    <xdr:clientData/>
  </xdr:twoCellAnchor>
  <xdr:twoCellAnchor editAs="oneCell">
    <xdr:from>
      <xdr:col>9</xdr:col>
      <xdr:colOff>342468</xdr:colOff>
      <xdr:row>174</xdr:row>
      <xdr:rowOff>130969</xdr:rowOff>
    </xdr:from>
    <xdr:to>
      <xdr:col>13</xdr:col>
      <xdr:colOff>337344</xdr:colOff>
      <xdr:row>195</xdr:row>
      <xdr:rowOff>23813</xdr:rowOff>
    </xdr:to>
    <xdr:pic>
      <xdr:nvPicPr>
        <xdr:cNvPr id="18" name="17 Imagen" descr="Imagen 019.jpg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 l="32782" t="5898" b="51701"/>
        <a:stretch>
          <a:fillRect/>
        </a:stretch>
      </xdr:blipFill>
      <xdr:spPr>
        <a:xfrm>
          <a:off x="8690601" y="30991969"/>
          <a:ext cx="4012310" cy="3457311"/>
        </a:xfrm>
        <a:prstGeom prst="rect">
          <a:avLst/>
        </a:prstGeom>
      </xdr:spPr>
    </xdr:pic>
    <xdr:clientData/>
  </xdr:twoCellAnchor>
  <xdr:twoCellAnchor editAs="oneCell">
    <xdr:from>
      <xdr:col>0</xdr:col>
      <xdr:colOff>107156</xdr:colOff>
      <xdr:row>56</xdr:row>
      <xdr:rowOff>107157</xdr:rowOff>
    </xdr:from>
    <xdr:to>
      <xdr:col>3</xdr:col>
      <xdr:colOff>115862</xdr:colOff>
      <xdr:row>69</xdr:row>
      <xdr:rowOff>50400</xdr:rowOff>
    </xdr:to>
    <xdr:pic>
      <xdr:nvPicPr>
        <xdr:cNvPr id="19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107156" y="12144376"/>
          <a:ext cx="4104456" cy="21101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1571361</xdr:colOff>
      <xdr:row>64</xdr:row>
      <xdr:rowOff>78836</xdr:rowOff>
    </xdr:from>
    <xdr:to>
      <xdr:col>9</xdr:col>
      <xdr:colOff>280996</xdr:colOff>
      <xdr:row>80</xdr:row>
      <xdr:rowOff>46366</xdr:rowOff>
    </xdr:to>
    <xdr:pic>
      <xdr:nvPicPr>
        <xdr:cNvPr id="20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4111361" y="13083636"/>
          <a:ext cx="4517768" cy="26768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69578</xdr:colOff>
      <xdr:row>56</xdr:row>
      <xdr:rowOff>35718</xdr:rowOff>
    </xdr:from>
    <xdr:to>
      <xdr:col>9</xdr:col>
      <xdr:colOff>437752</xdr:colOff>
      <xdr:row>66</xdr:row>
      <xdr:rowOff>25680</xdr:rowOff>
    </xdr:to>
    <xdr:pic>
      <xdr:nvPicPr>
        <xdr:cNvPr id="21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4165328" y="11906249"/>
          <a:ext cx="4392487" cy="16568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678656</xdr:colOff>
      <xdr:row>56</xdr:row>
      <xdr:rowOff>71437</xdr:rowOff>
    </xdr:from>
    <xdr:to>
      <xdr:col>13</xdr:col>
      <xdr:colOff>256417</xdr:colOff>
      <xdr:row>74</xdr:row>
      <xdr:rowOff>142081</xdr:rowOff>
    </xdr:to>
    <xdr:pic>
      <xdr:nvPicPr>
        <xdr:cNvPr id="22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8798719" y="11941968"/>
          <a:ext cx="3490948" cy="307101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286</xdr:row>
      <xdr:rowOff>27213</xdr:rowOff>
    </xdr:from>
    <xdr:to>
      <xdr:col>4</xdr:col>
      <xdr:colOff>109536</xdr:colOff>
      <xdr:row>318</xdr:row>
      <xdr:rowOff>27211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0" y="51386013"/>
          <a:ext cx="5663669" cy="5418666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95250</xdr:colOff>
      <xdr:row>285</xdr:row>
      <xdr:rowOff>163287</xdr:rowOff>
    </xdr:from>
    <xdr:to>
      <xdr:col>11</xdr:col>
      <xdr:colOff>1041703</xdr:colOff>
      <xdr:row>309</xdr:row>
      <xdr:rowOff>132802</xdr:rowOff>
    </xdr:to>
    <xdr:pic>
      <xdr:nvPicPr>
        <xdr:cNvPr id="102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5497286" y="56918680"/>
          <a:ext cx="5646964" cy="3901980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285750</xdr:colOff>
      <xdr:row>297</xdr:row>
      <xdr:rowOff>122465</xdr:rowOff>
    </xdr:from>
    <xdr:to>
      <xdr:col>12</xdr:col>
      <xdr:colOff>226786</xdr:colOff>
      <xdr:row>309</xdr:row>
      <xdr:rowOff>108739</xdr:rowOff>
    </xdr:to>
    <xdr:pic>
      <xdr:nvPicPr>
        <xdr:cNvPr id="1027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 r="53064"/>
        <a:stretch>
          <a:fillRect/>
        </a:stretch>
      </xdr:blipFill>
      <xdr:spPr bwMode="auto">
        <a:xfrm>
          <a:off x="8409214" y="58850894"/>
          <a:ext cx="3020786" cy="194570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35718</xdr:colOff>
      <xdr:row>318</xdr:row>
      <xdr:rowOff>84190</xdr:rowOff>
    </xdr:from>
    <xdr:to>
      <xdr:col>2</xdr:col>
      <xdr:colOff>403111</xdr:colOff>
      <xdr:row>328</xdr:row>
      <xdr:rowOff>102055</xdr:rowOff>
    </xdr:to>
    <xdr:pic>
      <xdr:nvPicPr>
        <xdr:cNvPr id="26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 l="48166"/>
        <a:stretch>
          <a:fillRect/>
        </a:stretch>
      </xdr:blipFill>
      <xdr:spPr bwMode="auto">
        <a:xfrm>
          <a:off x="35718" y="62675346"/>
          <a:ext cx="2831987" cy="1684739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394607</xdr:colOff>
      <xdr:row>309</xdr:row>
      <xdr:rowOff>40822</xdr:rowOff>
    </xdr:from>
    <xdr:to>
      <xdr:col>12</xdr:col>
      <xdr:colOff>656619</xdr:colOff>
      <xdr:row>328</xdr:row>
      <xdr:rowOff>83005</xdr:rowOff>
    </xdr:to>
    <xdr:pic>
      <xdr:nvPicPr>
        <xdr:cNvPr id="1028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5796643" y="60728679"/>
          <a:ext cx="6064703" cy="314461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65315</xdr:colOff>
      <xdr:row>209</xdr:row>
      <xdr:rowOff>108857</xdr:rowOff>
    </xdr:from>
    <xdr:to>
      <xdr:col>3</xdr:col>
      <xdr:colOff>78922</xdr:colOff>
      <xdr:row>224</xdr:row>
      <xdr:rowOff>126397</xdr:rowOff>
    </xdr:to>
    <xdr:pic>
      <xdr:nvPicPr>
        <xdr:cNvPr id="1029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65315" y="40361507"/>
          <a:ext cx="4128407" cy="258929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655411</xdr:colOff>
      <xdr:row>355</xdr:row>
      <xdr:rowOff>117929</xdr:rowOff>
    </xdr:from>
    <xdr:to>
      <xdr:col>11</xdr:col>
      <xdr:colOff>1037168</xdr:colOff>
      <xdr:row>373</xdr:row>
      <xdr:rowOff>90715</xdr:rowOff>
    </xdr:to>
    <xdr:pic>
      <xdr:nvPicPr>
        <xdr:cNvPr id="30" name="29 Imagen" descr="Imagen 020.jpg"/>
        <xdr:cNvPicPr>
          <a:picLocks noChangeAspect="1"/>
        </xdr:cNvPicPr>
      </xdr:nvPicPr>
      <xdr:blipFill>
        <a:blip xmlns:r="http://schemas.openxmlformats.org/officeDocument/2006/relationships" r:embed="rId20" cstate="print"/>
        <a:srcRect l="526" t="61685" r="34174" b="11096"/>
        <a:stretch>
          <a:fillRect/>
        </a:stretch>
      </xdr:blipFill>
      <xdr:spPr>
        <a:xfrm>
          <a:off x="6052911" y="67920054"/>
          <a:ext cx="5091340" cy="2830286"/>
        </a:xfrm>
        <a:prstGeom prst="rect">
          <a:avLst/>
        </a:prstGeom>
      </xdr:spPr>
    </xdr:pic>
    <xdr:clientData/>
  </xdr:twoCellAnchor>
  <xdr:twoCellAnchor editAs="oneCell">
    <xdr:from>
      <xdr:col>0</xdr:col>
      <xdr:colOff>59534</xdr:colOff>
      <xdr:row>25</xdr:row>
      <xdr:rowOff>91241</xdr:rowOff>
    </xdr:from>
    <xdr:to>
      <xdr:col>2</xdr:col>
      <xdr:colOff>1345409</xdr:colOff>
      <xdr:row>42</xdr:row>
      <xdr:rowOff>79375</xdr:rowOff>
    </xdr:to>
    <xdr:pic>
      <xdr:nvPicPr>
        <xdr:cNvPr id="31" name="30 Imagen" descr="Imagen 022.jpg"/>
        <xdr:cNvPicPr>
          <a:picLocks noChangeAspect="1"/>
        </xdr:cNvPicPr>
      </xdr:nvPicPr>
      <xdr:blipFill>
        <a:blip xmlns:r="http://schemas.openxmlformats.org/officeDocument/2006/relationships" r:embed="rId21" cstate="print"/>
        <a:srcRect t="8458" r="39338" b="59936"/>
        <a:stretch>
          <a:fillRect/>
        </a:stretch>
      </xdr:blipFill>
      <xdr:spPr>
        <a:xfrm>
          <a:off x="59534" y="6211054"/>
          <a:ext cx="3750469" cy="2821821"/>
        </a:xfrm>
        <a:prstGeom prst="rect">
          <a:avLst/>
        </a:prstGeom>
      </xdr:spPr>
    </xdr:pic>
    <xdr:clientData/>
  </xdr:twoCellAnchor>
  <xdr:twoCellAnchor editAs="oneCell">
    <xdr:from>
      <xdr:col>0</xdr:col>
      <xdr:colOff>107156</xdr:colOff>
      <xdr:row>236</xdr:row>
      <xdr:rowOff>119062</xdr:rowOff>
    </xdr:from>
    <xdr:to>
      <xdr:col>3</xdr:col>
      <xdr:colOff>1190625</xdr:colOff>
      <xdr:row>248</xdr:row>
      <xdr:rowOff>7125</xdr:rowOff>
    </xdr:to>
    <xdr:pic>
      <xdr:nvPicPr>
        <xdr:cNvPr id="2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 t="8674"/>
        <a:stretch>
          <a:fillRect/>
        </a:stretch>
      </xdr:blipFill>
      <xdr:spPr bwMode="auto">
        <a:xfrm>
          <a:off x="107156" y="48351281"/>
          <a:ext cx="5179219" cy="188037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1226344</xdr:colOff>
      <xdr:row>238</xdr:row>
      <xdr:rowOff>23811</xdr:rowOff>
    </xdr:from>
    <xdr:to>
      <xdr:col>7</xdr:col>
      <xdr:colOff>142761</xdr:colOff>
      <xdr:row>250</xdr:row>
      <xdr:rowOff>130968</xdr:rowOff>
    </xdr:to>
    <xdr:pic>
      <xdr:nvPicPr>
        <xdr:cNvPr id="2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5322094" y="48589405"/>
          <a:ext cx="1940605" cy="2107407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119063</xdr:colOff>
      <xdr:row>236</xdr:row>
      <xdr:rowOff>50006</xdr:rowOff>
    </xdr:from>
    <xdr:to>
      <xdr:col>11</xdr:col>
      <xdr:colOff>173172</xdr:colOff>
      <xdr:row>251</xdr:row>
      <xdr:rowOff>109538</xdr:rowOff>
    </xdr:to>
    <xdr:pic>
      <xdr:nvPicPr>
        <xdr:cNvPr id="25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7281863" y="49237106"/>
          <a:ext cx="3064009" cy="263128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285750</xdr:colOff>
      <xdr:row>249</xdr:row>
      <xdr:rowOff>154780</xdr:rowOff>
    </xdr:from>
    <xdr:to>
      <xdr:col>3</xdr:col>
      <xdr:colOff>1285875</xdr:colOff>
      <xdr:row>265</xdr:row>
      <xdr:rowOff>5803</xdr:rowOff>
    </xdr:to>
    <xdr:pic>
      <xdr:nvPicPr>
        <xdr:cNvPr id="27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285750" y="50553936"/>
          <a:ext cx="5095875" cy="2510087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261936</xdr:colOff>
      <xdr:row>265</xdr:row>
      <xdr:rowOff>35719</xdr:rowOff>
    </xdr:from>
    <xdr:to>
      <xdr:col>2</xdr:col>
      <xdr:colOff>707229</xdr:colOff>
      <xdr:row>277</xdr:row>
      <xdr:rowOff>37578</xdr:rowOff>
    </xdr:to>
    <xdr:pic>
      <xdr:nvPicPr>
        <xdr:cNvPr id="28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 t="9181"/>
        <a:stretch>
          <a:fillRect/>
        </a:stretch>
      </xdr:blipFill>
      <xdr:spPr bwMode="auto">
        <a:xfrm>
          <a:off x="261936" y="53101875"/>
          <a:ext cx="2909887" cy="2002109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761998</xdr:colOff>
      <xdr:row>265</xdr:row>
      <xdr:rowOff>9246</xdr:rowOff>
    </xdr:from>
    <xdr:to>
      <xdr:col>6</xdr:col>
      <xdr:colOff>130968</xdr:colOff>
      <xdr:row>277</xdr:row>
      <xdr:rowOff>120647</xdr:rowOff>
    </xdr:to>
    <xdr:pic>
      <xdr:nvPicPr>
        <xdr:cNvPr id="1030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3227915" y="46353663"/>
          <a:ext cx="3380053" cy="2016401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226218</xdr:colOff>
      <xdr:row>264</xdr:row>
      <xdr:rowOff>33360</xdr:rowOff>
    </xdr:from>
    <xdr:to>
      <xdr:col>10</xdr:col>
      <xdr:colOff>976312</xdr:colOff>
      <xdr:row>277</xdr:row>
      <xdr:rowOff>107155</xdr:rowOff>
    </xdr:to>
    <xdr:pic>
      <xdr:nvPicPr>
        <xdr:cNvPr id="1031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6703218" y="52932829"/>
          <a:ext cx="3214688" cy="2240733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1381126</xdr:colOff>
      <xdr:row>25</xdr:row>
      <xdr:rowOff>47625</xdr:rowOff>
    </xdr:from>
    <xdr:to>
      <xdr:col>9</xdr:col>
      <xdr:colOff>190501</xdr:colOff>
      <xdr:row>32</xdr:row>
      <xdr:rowOff>95250</xdr:rowOff>
    </xdr:to>
    <xdr:pic>
      <xdr:nvPicPr>
        <xdr:cNvPr id="1032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 t="11347"/>
        <a:stretch>
          <a:fillRect/>
        </a:stretch>
      </xdr:blipFill>
      <xdr:spPr bwMode="auto">
        <a:xfrm>
          <a:off x="3848101" y="6162675"/>
          <a:ext cx="4457700" cy="118110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1485900</xdr:colOff>
      <xdr:row>33</xdr:row>
      <xdr:rowOff>44615</xdr:rowOff>
    </xdr:from>
    <xdr:to>
      <xdr:col>9</xdr:col>
      <xdr:colOff>329189</xdr:colOff>
      <xdr:row>41</xdr:row>
      <xdr:rowOff>142875</xdr:rowOff>
    </xdr:to>
    <xdr:pic>
      <xdr:nvPicPr>
        <xdr:cNvPr id="103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3952875" y="7455065"/>
          <a:ext cx="4491614" cy="1393660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457200</xdr:colOff>
      <xdr:row>25</xdr:row>
      <xdr:rowOff>47625</xdr:rowOff>
    </xdr:from>
    <xdr:to>
      <xdr:col>11</xdr:col>
      <xdr:colOff>161925</xdr:colOff>
      <xdr:row>41</xdr:row>
      <xdr:rowOff>72983</xdr:rowOff>
    </xdr:to>
    <xdr:pic>
      <xdr:nvPicPr>
        <xdr:cNvPr id="1034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8572500" y="6162675"/>
          <a:ext cx="1695450" cy="2616158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381000</xdr:colOff>
      <xdr:row>25</xdr:row>
      <xdr:rowOff>123825</xdr:rowOff>
    </xdr:from>
    <xdr:to>
      <xdr:col>12</xdr:col>
      <xdr:colOff>783166</xdr:colOff>
      <xdr:row>42</xdr:row>
      <xdr:rowOff>33704</xdr:rowOff>
    </xdr:to>
    <xdr:pic>
      <xdr:nvPicPr>
        <xdr:cNvPr id="1035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/>
        <a:srcRect t="10915"/>
        <a:stretch>
          <a:fillRect/>
        </a:stretch>
      </xdr:blipFill>
      <xdr:spPr bwMode="auto">
        <a:xfrm>
          <a:off x="10487025" y="6238875"/>
          <a:ext cx="1504950" cy="2662604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127000</xdr:colOff>
      <xdr:row>340</xdr:row>
      <xdr:rowOff>50801</xdr:rowOff>
    </xdr:from>
    <xdr:to>
      <xdr:col>4</xdr:col>
      <xdr:colOff>269875</xdr:colOff>
      <xdr:row>379</xdr:row>
      <xdr:rowOff>75385</xdr:rowOff>
    </xdr:to>
    <xdr:pic>
      <xdr:nvPicPr>
        <xdr:cNvPr id="4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127000" y="68421251"/>
          <a:ext cx="5572125" cy="67111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135012</xdr:colOff>
      <xdr:row>340</xdr:row>
      <xdr:rowOff>31750</xdr:rowOff>
    </xdr:from>
    <xdr:to>
      <xdr:col>1</xdr:col>
      <xdr:colOff>829473</xdr:colOff>
      <xdr:row>341</xdr:row>
      <xdr:rowOff>106751</xdr:rowOff>
    </xdr:to>
    <xdr:sp macro="" textlink="">
      <xdr:nvSpPr>
        <xdr:cNvPr id="44" name="9 CuadroTexto"/>
        <xdr:cNvSpPr txBox="1"/>
      </xdr:nvSpPr>
      <xdr:spPr>
        <a:xfrm>
          <a:off x="135012" y="65452625"/>
          <a:ext cx="2123211" cy="233751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es-PE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buFont typeface="Arial" pitchFamily="34" charset="0"/>
            <a:buChar char="•"/>
          </a:pPr>
          <a:r>
            <a:rPr lang="es-PE" sz="1100">
              <a:latin typeface="Arial" pitchFamily="34" charset="0"/>
              <a:cs typeface="Arial" pitchFamily="34" charset="0"/>
            </a:rPr>
            <a:t>  Aulas</a:t>
          </a:r>
        </a:p>
      </xdr:txBody>
    </xdr:sp>
    <xdr:clientData/>
  </xdr:twoCellAnchor>
  <xdr:twoCellAnchor editAs="oneCell">
    <xdr:from>
      <xdr:col>4</xdr:col>
      <xdr:colOff>342900</xdr:colOff>
      <xdr:row>341</xdr:row>
      <xdr:rowOff>0</xdr:rowOff>
    </xdr:from>
    <xdr:to>
      <xdr:col>9</xdr:col>
      <xdr:colOff>475241</xdr:colOff>
      <xdr:row>354</xdr:row>
      <xdr:rowOff>111151</xdr:rowOff>
    </xdr:to>
    <xdr:pic>
      <xdr:nvPicPr>
        <xdr:cNvPr id="45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5772150" y="68541900"/>
          <a:ext cx="2875541" cy="2340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536575</xdr:colOff>
      <xdr:row>340</xdr:row>
      <xdr:rowOff>146050</xdr:rowOff>
    </xdr:from>
    <xdr:to>
      <xdr:col>12</xdr:col>
      <xdr:colOff>346975</xdr:colOff>
      <xdr:row>354</xdr:row>
      <xdr:rowOff>85750</xdr:rowOff>
    </xdr:to>
    <xdr:pic>
      <xdr:nvPicPr>
        <xdr:cNvPr id="46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8648700" y="65566925"/>
          <a:ext cx="2906025" cy="2162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268061</xdr:colOff>
      <xdr:row>71</xdr:row>
      <xdr:rowOff>43542</xdr:rowOff>
    </xdr:from>
    <xdr:to>
      <xdr:col>2</xdr:col>
      <xdr:colOff>955222</xdr:colOff>
      <xdr:row>82</xdr:row>
      <xdr:rowOff>134256</xdr:rowOff>
    </xdr:to>
    <xdr:pic>
      <xdr:nvPicPr>
        <xdr:cNvPr id="48" name="47 Imagen" descr="Imagen 020.jpg"/>
        <xdr:cNvPicPr>
          <a:picLocks noChangeAspect="1"/>
        </xdr:cNvPicPr>
      </xdr:nvPicPr>
      <xdr:blipFill>
        <a:blip xmlns:r="http://schemas.openxmlformats.org/officeDocument/2006/relationships" r:embed="rId20" cstate="print"/>
        <a:srcRect l="15056" t="10302" r="44503" b="72019"/>
        <a:stretch>
          <a:fillRect/>
        </a:stretch>
      </xdr:blipFill>
      <xdr:spPr>
        <a:xfrm>
          <a:off x="268061" y="14378667"/>
          <a:ext cx="3147786" cy="183696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865184</xdr:colOff>
      <xdr:row>80</xdr:row>
      <xdr:rowOff>21169</xdr:rowOff>
    </xdr:from>
    <xdr:to>
      <xdr:col>3</xdr:col>
      <xdr:colOff>95255</xdr:colOff>
      <xdr:row>93</xdr:row>
      <xdr:rowOff>130419</xdr:rowOff>
    </xdr:to>
    <xdr:pic>
      <xdr:nvPicPr>
        <xdr:cNvPr id="2" name="1 Imagen" descr="Imagen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 l="29803" t="15505" r="40318" b="64970"/>
        <a:stretch>
          <a:fillRect/>
        </a:stretch>
      </xdr:blipFill>
      <xdr:spPr>
        <a:xfrm>
          <a:off x="2335844" y="28192309"/>
          <a:ext cx="1973271" cy="2860070"/>
        </a:xfrm>
        <a:prstGeom prst="rect">
          <a:avLst/>
        </a:prstGeom>
      </xdr:spPr>
    </xdr:pic>
    <xdr:clientData/>
  </xdr:twoCellAnchor>
  <xdr:twoCellAnchor editAs="oneCell">
    <xdr:from>
      <xdr:col>0</xdr:col>
      <xdr:colOff>59535</xdr:colOff>
      <xdr:row>80</xdr:row>
      <xdr:rowOff>29635</xdr:rowOff>
    </xdr:from>
    <xdr:to>
      <xdr:col>1</xdr:col>
      <xdr:colOff>833441</xdr:colOff>
      <xdr:row>93</xdr:row>
      <xdr:rowOff>138885</xdr:rowOff>
    </xdr:to>
    <xdr:pic>
      <xdr:nvPicPr>
        <xdr:cNvPr id="3" name="2 Imagen" descr="Imagen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 l="22789" t="41296" r="30281" b="31772"/>
        <a:stretch>
          <a:fillRect/>
        </a:stretch>
      </xdr:blipFill>
      <xdr:spPr>
        <a:xfrm>
          <a:off x="59535" y="28200775"/>
          <a:ext cx="2244566" cy="2860070"/>
        </a:xfrm>
        <a:prstGeom prst="rect">
          <a:avLst/>
        </a:prstGeom>
      </xdr:spPr>
    </xdr:pic>
    <xdr:clientData/>
  </xdr:twoCellAnchor>
  <xdr:twoCellAnchor editAs="oneCell">
    <xdr:from>
      <xdr:col>3</xdr:col>
      <xdr:colOff>75144</xdr:colOff>
      <xdr:row>80</xdr:row>
      <xdr:rowOff>21167</xdr:rowOff>
    </xdr:from>
    <xdr:to>
      <xdr:col>4</xdr:col>
      <xdr:colOff>371793</xdr:colOff>
      <xdr:row>93</xdr:row>
      <xdr:rowOff>130417</xdr:rowOff>
    </xdr:to>
    <xdr:pic>
      <xdr:nvPicPr>
        <xdr:cNvPr id="4" name="3 Imagen" descr="Imagen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 l="36010" t="71164" r="34354" b="5866"/>
        <a:stretch>
          <a:fillRect/>
        </a:stretch>
      </xdr:blipFill>
      <xdr:spPr>
        <a:xfrm>
          <a:off x="4289004" y="28192307"/>
          <a:ext cx="1637769" cy="286007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93</xdr:row>
      <xdr:rowOff>80168</xdr:rowOff>
    </xdr:from>
    <xdr:to>
      <xdr:col>2</xdr:col>
      <xdr:colOff>1488281</xdr:colOff>
      <xdr:row>123</xdr:row>
      <xdr:rowOff>120234</xdr:rowOff>
    </xdr:to>
    <xdr:pic>
      <xdr:nvPicPr>
        <xdr:cNvPr id="5" name="4 Imagen" descr="Imagen 001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23727568"/>
          <a:ext cx="4028281" cy="5348666"/>
        </a:xfrm>
        <a:prstGeom prst="rect">
          <a:avLst/>
        </a:prstGeom>
      </xdr:spPr>
    </xdr:pic>
    <xdr:clientData/>
  </xdr:twoCellAnchor>
  <xdr:twoCellAnchor editAs="oneCell">
    <xdr:from>
      <xdr:col>2</xdr:col>
      <xdr:colOff>1551785</xdr:colOff>
      <xdr:row>93</xdr:row>
      <xdr:rowOff>2383</xdr:rowOff>
    </xdr:from>
    <xdr:to>
      <xdr:col>8</xdr:col>
      <xdr:colOff>357655</xdr:colOff>
      <xdr:row>123</xdr:row>
      <xdr:rowOff>127264</xdr:rowOff>
    </xdr:to>
    <xdr:pic>
      <xdr:nvPicPr>
        <xdr:cNvPr id="6" name="5 Imagen" descr="Imagen 002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4018760" y="23891083"/>
          <a:ext cx="3720770" cy="5363631"/>
        </a:xfrm>
        <a:prstGeom prst="rect">
          <a:avLst/>
        </a:prstGeom>
      </xdr:spPr>
    </xdr:pic>
    <xdr:clientData/>
  </xdr:twoCellAnchor>
  <xdr:twoCellAnchor editAs="oneCell">
    <xdr:from>
      <xdr:col>4</xdr:col>
      <xdr:colOff>690575</xdr:colOff>
      <xdr:row>80</xdr:row>
      <xdr:rowOff>80483</xdr:rowOff>
    </xdr:from>
    <xdr:to>
      <xdr:col>8</xdr:col>
      <xdr:colOff>547700</xdr:colOff>
      <xdr:row>94</xdr:row>
      <xdr:rowOff>19163</xdr:rowOff>
    </xdr:to>
    <xdr:pic>
      <xdr:nvPicPr>
        <xdr:cNvPr id="7" name="6 Imagen" descr="Imagen 004.jpg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 l="38218" t="5564" r="40424" b="70063"/>
        <a:stretch>
          <a:fillRect/>
        </a:stretch>
      </xdr:blipFill>
      <xdr:spPr>
        <a:xfrm>
          <a:off x="6253175" y="20471603"/>
          <a:ext cx="1914525" cy="2910480"/>
        </a:xfrm>
        <a:prstGeom prst="rect">
          <a:avLst/>
        </a:prstGeom>
      </xdr:spPr>
    </xdr:pic>
    <xdr:clientData/>
  </xdr:twoCellAnchor>
  <xdr:twoCellAnchor editAs="oneCell">
    <xdr:from>
      <xdr:col>8</xdr:col>
      <xdr:colOff>347662</xdr:colOff>
      <xdr:row>94</xdr:row>
      <xdr:rowOff>54764</xdr:rowOff>
    </xdr:from>
    <xdr:to>
      <xdr:col>11</xdr:col>
      <xdr:colOff>371475</xdr:colOff>
      <xdr:row>105</xdr:row>
      <xdr:rowOff>64944</xdr:rowOff>
    </xdr:to>
    <xdr:pic>
      <xdr:nvPicPr>
        <xdr:cNvPr id="8" name="7 Imagen" descr="Imagen 004.jpg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 l="46416" t="64770" r="10999" b="10301"/>
        <a:stretch>
          <a:fillRect/>
        </a:stretch>
      </xdr:blipFill>
      <xdr:spPr>
        <a:xfrm>
          <a:off x="7944802" y="31151984"/>
          <a:ext cx="2827973" cy="2207279"/>
        </a:xfrm>
        <a:prstGeom prst="rect">
          <a:avLst/>
        </a:prstGeom>
      </xdr:spPr>
    </xdr:pic>
    <xdr:clientData/>
  </xdr:twoCellAnchor>
  <xdr:twoCellAnchor editAs="oneCell">
    <xdr:from>
      <xdr:col>8</xdr:col>
      <xdr:colOff>264319</xdr:colOff>
      <xdr:row>80</xdr:row>
      <xdr:rowOff>11903</xdr:rowOff>
    </xdr:from>
    <xdr:to>
      <xdr:col>10</xdr:col>
      <xdr:colOff>788194</xdr:colOff>
      <xdr:row>93</xdr:row>
      <xdr:rowOff>129653</xdr:rowOff>
    </xdr:to>
    <xdr:pic>
      <xdr:nvPicPr>
        <xdr:cNvPr id="9" name="8 Imagen" descr="Imagen 004.jpg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 l="68730" t="5564" r="6999" b="70063"/>
        <a:stretch>
          <a:fillRect/>
        </a:stretch>
      </xdr:blipFill>
      <xdr:spPr>
        <a:xfrm>
          <a:off x="7861459" y="28183043"/>
          <a:ext cx="2124075" cy="2868570"/>
        </a:xfrm>
        <a:prstGeom prst="rect">
          <a:avLst/>
        </a:prstGeom>
      </xdr:spPr>
    </xdr:pic>
    <xdr:clientData/>
  </xdr:twoCellAnchor>
  <xdr:twoCellAnchor editAs="oneCell">
    <xdr:from>
      <xdr:col>10</xdr:col>
      <xdr:colOff>812005</xdr:colOff>
      <xdr:row>80</xdr:row>
      <xdr:rowOff>23812</xdr:rowOff>
    </xdr:from>
    <xdr:to>
      <xdr:col>13</xdr:col>
      <xdr:colOff>250825</xdr:colOff>
      <xdr:row>93</xdr:row>
      <xdr:rowOff>141562</xdr:rowOff>
    </xdr:to>
    <xdr:pic>
      <xdr:nvPicPr>
        <xdr:cNvPr id="10" name="9 Imagen" descr="Imagen 005.jpg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 l="79044" t="11240" r="2149" b="73736"/>
        <a:stretch>
          <a:fillRect/>
        </a:stretch>
      </xdr:blipFill>
      <xdr:spPr>
        <a:xfrm>
          <a:off x="10009345" y="28194952"/>
          <a:ext cx="2705260" cy="2868570"/>
        </a:xfrm>
        <a:prstGeom prst="rect">
          <a:avLst/>
        </a:prstGeom>
      </xdr:spPr>
    </xdr:pic>
    <xdr:clientData/>
  </xdr:twoCellAnchor>
  <xdr:twoCellAnchor editAs="oneCell">
    <xdr:from>
      <xdr:col>8</xdr:col>
      <xdr:colOff>335756</xdr:colOff>
      <xdr:row>104</xdr:row>
      <xdr:rowOff>154782</xdr:rowOff>
    </xdr:from>
    <xdr:to>
      <xdr:col>13</xdr:col>
      <xdr:colOff>244717</xdr:colOff>
      <xdr:row>121</xdr:row>
      <xdr:rowOff>97126</xdr:rowOff>
    </xdr:to>
    <xdr:pic>
      <xdr:nvPicPr>
        <xdr:cNvPr id="11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7932896" y="33499902"/>
          <a:ext cx="4775601" cy="28083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859102</xdr:colOff>
      <xdr:row>124</xdr:row>
      <xdr:rowOff>47627</xdr:rowOff>
    </xdr:from>
    <xdr:to>
      <xdr:col>9</xdr:col>
      <xdr:colOff>347662</xdr:colOff>
      <xdr:row>131</xdr:row>
      <xdr:rowOff>107155</xdr:rowOff>
    </xdr:to>
    <xdr:pic>
      <xdr:nvPicPr>
        <xdr:cNvPr id="15" name="14 Imagen" descr="Imagen 023.jpg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 l="37347" t="47027" r="34007" b="41511"/>
        <a:stretch>
          <a:fillRect/>
        </a:stretch>
      </xdr:blipFill>
      <xdr:spPr>
        <a:xfrm rot="10800000">
          <a:off x="6414082" y="37088447"/>
          <a:ext cx="2285100" cy="1240628"/>
        </a:xfrm>
        <a:prstGeom prst="rect">
          <a:avLst/>
        </a:prstGeom>
      </xdr:spPr>
    </xdr:pic>
    <xdr:clientData/>
  </xdr:twoCellAnchor>
  <xdr:twoCellAnchor editAs="oneCell">
    <xdr:from>
      <xdr:col>11</xdr:col>
      <xdr:colOff>445294</xdr:colOff>
      <xdr:row>94</xdr:row>
      <xdr:rowOff>57149</xdr:rowOff>
    </xdr:from>
    <xdr:to>
      <xdr:col>13</xdr:col>
      <xdr:colOff>267494</xdr:colOff>
      <xdr:row>104</xdr:row>
      <xdr:rowOff>85670</xdr:rowOff>
    </xdr:to>
    <xdr:pic>
      <xdr:nvPicPr>
        <xdr:cNvPr id="17" name="16 Imagen" descr="Imagen 025.jpg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 l="36190" t="26450" r="35029" b="49961"/>
        <a:stretch>
          <a:fillRect/>
        </a:stretch>
      </xdr:blipFill>
      <xdr:spPr>
        <a:xfrm rot="10800000">
          <a:off x="10846594" y="31154369"/>
          <a:ext cx="1884680" cy="205798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211</xdr:row>
      <xdr:rowOff>27213</xdr:rowOff>
    </xdr:from>
    <xdr:to>
      <xdr:col>4</xdr:col>
      <xdr:colOff>109536</xdr:colOff>
      <xdr:row>243</xdr:row>
      <xdr:rowOff>27210</xdr:rowOff>
    </xdr:to>
    <xdr:pic>
      <xdr:nvPicPr>
        <xdr:cNvPr id="2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0" y="56011353"/>
          <a:ext cx="5664516" cy="5364478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95250</xdr:colOff>
      <xdr:row>210</xdr:row>
      <xdr:rowOff>163287</xdr:rowOff>
    </xdr:from>
    <xdr:to>
      <xdr:col>11</xdr:col>
      <xdr:colOff>1041703</xdr:colOff>
      <xdr:row>234</xdr:row>
      <xdr:rowOff>132802</xdr:rowOff>
    </xdr:to>
    <xdr:pic>
      <xdr:nvPicPr>
        <xdr:cNvPr id="2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5650230" y="55972167"/>
          <a:ext cx="5792773" cy="4000495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285750</xdr:colOff>
      <xdr:row>222</xdr:row>
      <xdr:rowOff>122465</xdr:rowOff>
    </xdr:from>
    <xdr:to>
      <xdr:col>12</xdr:col>
      <xdr:colOff>226786</xdr:colOff>
      <xdr:row>234</xdr:row>
      <xdr:rowOff>108739</xdr:rowOff>
    </xdr:to>
    <xdr:pic>
      <xdr:nvPicPr>
        <xdr:cNvPr id="25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 r="53064"/>
        <a:stretch>
          <a:fillRect/>
        </a:stretch>
      </xdr:blipFill>
      <xdr:spPr bwMode="auto">
        <a:xfrm>
          <a:off x="8637270" y="57950645"/>
          <a:ext cx="3118576" cy="1997954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35718</xdr:colOff>
      <xdr:row>243</xdr:row>
      <xdr:rowOff>84190</xdr:rowOff>
    </xdr:from>
    <xdr:to>
      <xdr:col>2</xdr:col>
      <xdr:colOff>403111</xdr:colOff>
      <xdr:row>253</xdr:row>
      <xdr:rowOff>102056</xdr:rowOff>
    </xdr:to>
    <xdr:pic>
      <xdr:nvPicPr>
        <xdr:cNvPr id="26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 l="48166"/>
        <a:stretch>
          <a:fillRect/>
        </a:stretch>
      </xdr:blipFill>
      <xdr:spPr bwMode="auto">
        <a:xfrm>
          <a:off x="35718" y="61432810"/>
          <a:ext cx="2904853" cy="169426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394607</xdr:colOff>
      <xdr:row>234</xdr:row>
      <xdr:rowOff>40822</xdr:rowOff>
    </xdr:from>
    <xdr:to>
      <xdr:col>12</xdr:col>
      <xdr:colOff>656619</xdr:colOff>
      <xdr:row>253</xdr:row>
      <xdr:rowOff>83006</xdr:rowOff>
    </xdr:to>
    <xdr:pic>
      <xdr:nvPicPr>
        <xdr:cNvPr id="27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5949587" y="59880682"/>
          <a:ext cx="6236092" cy="322734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655411</xdr:colOff>
      <xdr:row>281</xdr:row>
      <xdr:rowOff>117929</xdr:rowOff>
    </xdr:from>
    <xdr:to>
      <xdr:col>11</xdr:col>
      <xdr:colOff>1037168</xdr:colOff>
      <xdr:row>299</xdr:row>
      <xdr:rowOff>90715</xdr:rowOff>
    </xdr:to>
    <xdr:pic>
      <xdr:nvPicPr>
        <xdr:cNvPr id="29" name="28 Imagen" descr="Imagen 020.jpg"/>
        <xdr:cNvPicPr>
          <a:picLocks noChangeAspect="1"/>
        </xdr:cNvPicPr>
      </xdr:nvPicPr>
      <xdr:blipFill>
        <a:blip xmlns:r="http://schemas.openxmlformats.org/officeDocument/2006/relationships" r:embed="rId13" cstate="print"/>
        <a:srcRect l="526" t="61685" r="34174" b="11096"/>
        <a:stretch>
          <a:fillRect/>
        </a:stretch>
      </xdr:blipFill>
      <xdr:spPr>
        <a:xfrm>
          <a:off x="6210391" y="67730189"/>
          <a:ext cx="5228077" cy="2990306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127000</xdr:colOff>
      <xdr:row>266</xdr:row>
      <xdr:rowOff>50801</xdr:rowOff>
    </xdr:from>
    <xdr:to>
      <xdr:col>4</xdr:col>
      <xdr:colOff>269875</xdr:colOff>
      <xdr:row>305</xdr:row>
      <xdr:rowOff>75385</xdr:rowOff>
    </xdr:to>
    <xdr:pic>
      <xdr:nvPicPr>
        <xdr:cNvPr id="4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127000" y="65148461"/>
          <a:ext cx="5697855" cy="65625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135012</xdr:colOff>
      <xdr:row>266</xdr:row>
      <xdr:rowOff>31750</xdr:rowOff>
    </xdr:from>
    <xdr:to>
      <xdr:col>1</xdr:col>
      <xdr:colOff>829473</xdr:colOff>
      <xdr:row>267</xdr:row>
      <xdr:rowOff>106751</xdr:rowOff>
    </xdr:to>
    <xdr:sp macro="" textlink="">
      <xdr:nvSpPr>
        <xdr:cNvPr id="43" name="9 CuadroTexto"/>
        <xdr:cNvSpPr txBox="1"/>
      </xdr:nvSpPr>
      <xdr:spPr>
        <a:xfrm>
          <a:off x="135012" y="65129410"/>
          <a:ext cx="2165121" cy="242641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es-PE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buFont typeface="Arial" pitchFamily="34" charset="0"/>
            <a:buChar char="•"/>
          </a:pPr>
          <a:r>
            <a:rPr lang="es-PE" sz="1100">
              <a:latin typeface="Arial" pitchFamily="34" charset="0"/>
              <a:cs typeface="Arial" pitchFamily="34" charset="0"/>
            </a:rPr>
            <a:t>  Aulas</a:t>
          </a:r>
        </a:p>
      </xdr:txBody>
    </xdr:sp>
    <xdr:clientData/>
  </xdr:twoCellAnchor>
  <xdr:twoCellAnchor editAs="oneCell">
    <xdr:from>
      <xdr:col>4</xdr:col>
      <xdr:colOff>342900</xdr:colOff>
      <xdr:row>267</xdr:row>
      <xdr:rowOff>0</xdr:rowOff>
    </xdr:from>
    <xdr:to>
      <xdr:col>9</xdr:col>
      <xdr:colOff>475241</xdr:colOff>
      <xdr:row>280</xdr:row>
      <xdr:rowOff>111149</xdr:rowOff>
    </xdr:to>
    <xdr:pic>
      <xdr:nvPicPr>
        <xdr:cNvPr id="4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5897880" y="65265300"/>
          <a:ext cx="2928881" cy="22904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536575</xdr:colOff>
      <xdr:row>266</xdr:row>
      <xdr:rowOff>146050</xdr:rowOff>
    </xdr:from>
    <xdr:to>
      <xdr:col>12</xdr:col>
      <xdr:colOff>346975</xdr:colOff>
      <xdr:row>280</xdr:row>
      <xdr:rowOff>85751</xdr:rowOff>
    </xdr:to>
    <xdr:pic>
      <xdr:nvPicPr>
        <xdr:cNvPr id="45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8888095" y="65243710"/>
          <a:ext cx="2987940" cy="22866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153</xdr:row>
      <xdr:rowOff>27213</xdr:rowOff>
    </xdr:from>
    <xdr:to>
      <xdr:col>3</xdr:col>
      <xdr:colOff>923491</xdr:colOff>
      <xdr:row>185</xdr:row>
      <xdr:rowOff>27211</xdr:rowOff>
    </xdr:to>
    <xdr:pic>
      <xdr:nvPicPr>
        <xdr:cNvPr id="1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43356438"/>
          <a:ext cx="5510211" cy="5181597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95250</xdr:colOff>
      <xdr:row>152</xdr:row>
      <xdr:rowOff>163287</xdr:rowOff>
    </xdr:from>
    <xdr:to>
      <xdr:col>11</xdr:col>
      <xdr:colOff>1009953</xdr:colOff>
      <xdr:row>176</xdr:row>
      <xdr:rowOff>132801</xdr:rowOff>
    </xdr:to>
    <xdr:pic>
      <xdr:nvPicPr>
        <xdr:cNvPr id="15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495925" y="43321062"/>
          <a:ext cx="5651803" cy="3865240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285750</xdr:colOff>
      <xdr:row>164</xdr:row>
      <xdr:rowOff>122465</xdr:rowOff>
    </xdr:from>
    <xdr:to>
      <xdr:col>12</xdr:col>
      <xdr:colOff>226786</xdr:colOff>
      <xdr:row>176</xdr:row>
      <xdr:rowOff>108738</xdr:rowOff>
    </xdr:to>
    <xdr:pic>
      <xdr:nvPicPr>
        <xdr:cNvPr id="16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 r="53064"/>
        <a:stretch>
          <a:fillRect/>
        </a:stretch>
      </xdr:blipFill>
      <xdr:spPr bwMode="auto">
        <a:xfrm>
          <a:off x="8401050" y="45232865"/>
          <a:ext cx="3027136" cy="1929374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35718</xdr:colOff>
      <xdr:row>185</xdr:row>
      <xdr:rowOff>84190</xdr:rowOff>
    </xdr:from>
    <xdr:to>
      <xdr:col>1</xdr:col>
      <xdr:colOff>1442202</xdr:colOff>
      <xdr:row>195</xdr:row>
      <xdr:rowOff>102055</xdr:rowOff>
    </xdr:to>
    <xdr:pic>
      <xdr:nvPicPr>
        <xdr:cNvPr id="17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 l="48166"/>
        <a:stretch>
          <a:fillRect/>
        </a:stretch>
      </xdr:blipFill>
      <xdr:spPr bwMode="auto">
        <a:xfrm>
          <a:off x="35718" y="48595015"/>
          <a:ext cx="2834368" cy="1637116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394607</xdr:colOff>
      <xdr:row>176</xdr:row>
      <xdr:rowOff>40822</xdr:rowOff>
    </xdr:from>
    <xdr:to>
      <xdr:col>12</xdr:col>
      <xdr:colOff>624869</xdr:colOff>
      <xdr:row>195</xdr:row>
      <xdr:rowOff>83007</xdr:rowOff>
    </xdr:to>
    <xdr:pic>
      <xdr:nvPicPr>
        <xdr:cNvPr id="18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5795282" y="47094322"/>
          <a:ext cx="6062737" cy="311875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11"/>
  <sheetViews>
    <sheetView zoomScaleNormal="100" workbookViewId="0">
      <selection activeCell="D53" sqref="D53"/>
    </sheetView>
  </sheetViews>
  <sheetFormatPr baseColWidth="10" defaultRowHeight="12.75"/>
  <cols>
    <col min="1" max="1" width="3.7109375" style="19" customWidth="1"/>
    <col min="2" max="2" width="44.5703125" bestFit="1" customWidth="1"/>
    <col min="3" max="6" width="9.7109375" customWidth="1"/>
  </cols>
  <sheetData>
    <row r="1" spans="1:7" ht="18">
      <c r="A1" s="16" t="s">
        <v>43</v>
      </c>
      <c r="B1" s="1"/>
      <c r="D1" s="1"/>
      <c r="E1" s="1"/>
    </row>
    <row r="2" spans="1:7">
      <c r="A2" s="12"/>
      <c r="B2" s="1"/>
      <c r="D2" s="1"/>
      <c r="E2" s="1"/>
    </row>
    <row r="3" spans="1:7" ht="15.75">
      <c r="A3" s="17" t="s">
        <v>24</v>
      </c>
      <c r="B3" s="1"/>
      <c r="C3" s="20"/>
      <c r="D3" s="1"/>
      <c r="E3" s="1"/>
      <c r="F3" s="20"/>
      <c r="G3" s="20"/>
    </row>
    <row r="4" spans="1:7" ht="16.5" thickBot="1">
      <c r="A4" s="17"/>
      <c r="B4" s="1"/>
      <c r="C4" s="20"/>
      <c r="D4" s="1"/>
      <c r="E4" s="1"/>
      <c r="F4" s="20"/>
      <c r="G4" s="20"/>
    </row>
    <row r="5" spans="1:7" s="3" customFormat="1" ht="13.5" thickBot="1">
      <c r="A5" s="11"/>
      <c r="B5" s="24" t="s">
        <v>1</v>
      </c>
      <c r="C5" s="25">
        <f>SUM(C18:C19)</f>
        <v>223.2</v>
      </c>
      <c r="E5" s="13"/>
      <c r="F5" s="1"/>
      <c r="G5" s="21"/>
    </row>
    <row r="6" spans="1:7" s="3" customFormat="1">
      <c r="A6" s="12"/>
      <c r="B6" s="26" t="s">
        <v>2</v>
      </c>
      <c r="C6" s="27">
        <v>30</v>
      </c>
      <c r="D6" s="15"/>
      <c r="E6" s="9"/>
      <c r="F6" s="1"/>
      <c r="G6" s="21"/>
    </row>
    <row r="7" spans="1:7" s="3" customFormat="1">
      <c r="A7" s="12"/>
      <c r="B7" s="28" t="s">
        <v>3</v>
      </c>
      <c r="C7" s="29">
        <v>35</v>
      </c>
      <c r="D7" s="15"/>
      <c r="E7" s="9"/>
      <c r="F7" s="1"/>
      <c r="G7" s="21"/>
    </row>
    <row r="8" spans="1:7" s="3" customFormat="1">
      <c r="A8" s="12"/>
      <c r="B8" s="28" t="s">
        <v>4</v>
      </c>
      <c r="C8" s="29">
        <v>8</v>
      </c>
      <c r="D8" s="15"/>
      <c r="E8" s="9"/>
      <c r="F8" s="1"/>
      <c r="G8" s="21"/>
    </row>
    <row r="9" spans="1:7" s="3" customFormat="1">
      <c r="A9" s="12"/>
      <c r="B9" s="28" t="s">
        <v>5</v>
      </c>
      <c r="C9" s="29">
        <v>6</v>
      </c>
      <c r="D9" s="15"/>
      <c r="E9" s="9"/>
      <c r="F9" s="1"/>
      <c r="G9" s="21"/>
    </row>
    <row r="10" spans="1:7" s="3" customFormat="1">
      <c r="A10" s="12"/>
      <c r="B10" s="28" t="s">
        <v>6</v>
      </c>
      <c r="C10" s="29">
        <v>30</v>
      </c>
      <c r="D10" s="15"/>
      <c r="E10" s="9"/>
      <c r="F10" s="1"/>
      <c r="G10" s="21"/>
    </row>
    <row r="11" spans="1:7" s="3" customFormat="1">
      <c r="A11" s="12"/>
      <c r="B11" s="28" t="s">
        <v>7</v>
      </c>
      <c r="C11" s="29">
        <v>25</v>
      </c>
      <c r="D11" s="15"/>
      <c r="E11" s="9"/>
      <c r="F11" s="1"/>
      <c r="G11" s="21"/>
    </row>
    <row r="12" spans="1:7" s="3" customFormat="1">
      <c r="A12" s="12"/>
      <c r="B12" s="28" t="s">
        <v>8</v>
      </c>
      <c r="C12" s="29">
        <v>8</v>
      </c>
      <c r="D12" s="15"/>
      <c r="E12" s="9"/>
      <c r="F12" s="1"/>
      <c r="G12" s="21"/>
    </row>
    <row r="13" spans="1:7" s="3" customFormat="1">
      <c r="A13" s="12"/>
      <c r="B13" s="28" t="s">
        <v>9</v>
      </c>
      <c r="C13" s="29">
        <v>8</v>
      </c>
      <c r="D13" s="15"/>
      <c r="E13" s="9"/>
      <c r="F13" s="1"/>
      <c r="G13" s="21"/>
    </row>
    <row r="14" spans="1:7" s="3" customFormat="1">
      <c r="A14" s="12"/>
      <c r="B14" s="28" t="s">
        <v>10</v>
      </c>
      <c r="C14" s="29">
        <v>9</v>
      </c>
      <c r="D14" s="15"/>
      <c r="E14" s="9"/>
      <c r="F14" s="1"/>
      <c r="G14" s="21"/>
    </row>
    <row r="15" spans="1:7" s="3" customFormat="1">
      <c r="A15" s="12"/>
      <c r="B15" s="28" t="s">
        <v>11</v>
      </c>
      <c r="C15" s="29">
        <v>12</v>
      </c>
      <c r="D15" s="15"/>
      <c r="E15" s="9"/>
      <c r="F15" s="1"/>
      <c r="G15" s="21"/>
    </row>
    <row r="16" spans="1:7" s="3" customFormat="1">
      <c r="A16" s="12"/>
      <c r="B16" s="28" t="s">
        <v>12</v>
      </c>
      <c r="C16" s="29">
        <v>12</v>
      </c>
      <c r="D16" s="15"/>
      <c r="E16" s="9"/>
      <c r="F16" s="1"/>
      <c r="G16" s="21"/>
    </row>
    <row r="17" spans="1:7" s="3" customFormat="1" ht="13.5" thickBot="1">
      <c r="A17" s="12"/>
      <c r="B17" s="30" t="s">
        <v>0</v>
      </c>
      <c r="C17" s="31">
        <v>3</v>
      </c>
      <c r="D17" s="15"/>
      <c r="E17" s="9"/>
      <c r="F17" s="1"/>
      <c r="G17" s="21"/>
    </row>
    <row r="18" spans="1:7" s="3" customFormat="1">
      <c r="A18" s="12"/>
      <c r="B18" s="32" t="s">
        <v>13</v>
      </c>
      <c r="C18" s="33">
        <f>SUM(C6:C17)</f>
        <v>186</v>
      </c>
      <c r="D18" s="15"/>
      <c r="E18" s="9"/>
      <c r="F18" s="1"/>
      <c r="G18" s="21"/>
    </row>
    <row r="19" spans="1:7" s="3" customFormat="1" ht="13.5" thickBot="1">
      <c r="A19" s="12"/>
      <c r="B19" s="34" t="s">
        <v>32</v>
      </c>
      <c r="C19" s="35">
        <f>C18*0.2</f>
        <v>37.200000000000003</v>
      </c>
      <c r="D19" s="15"/>
      <c r="E19" s="9"/>
      <c r="F19" s="1"/>
      <c r="G19" s="21"/>
    </row>
    <row r="20" spans="1:7" s="3" customFormat="1" ht="13.5" thickBot="1">
      <c r="A20" s="12"/>
      <c r="B20" s="36"/>
      <c r="C20" s="37"/>
      <c r="D20" s="15"/>
      <c r="E20" s="9"/>
      <c r="F20" s="1"/>
      <c r="G20" s="21"/>
    </row>
    <row r="21" spans="1:7" s="3" customFormat="1" ht="27" customHeight="1" thickBot="1">
      <c r="A21" s="11"/>
      <c r="B21" s="51" t="s">
        <v>40</v>
      </c>
      <c r="C21" s="25">
        <f>SUM(C27:C28)</f>
        <v>529.1</v>
      </c>
      <c r="E21" s="9"/>
      <c r="F21" s="1"/>
      <c r="G21" s="21"/>
    </row>
    <row r="22" spans="1:7" s="3" customFormat="1">
      <c r="A22" s="12"/>
      <c r="B22" s="26" t="s">
        <v>30</v>
      </c>
      <c r="C22" s="27">
        <v>80</v>
      </c>
      <c r="D22" s="15"/>
      <c r="E22" s="9"/>
      <c r="F22" s="1"/>
      <c r="G22" s="21"/>
    </row>
    <row r="23" spans="1:7" s="3" customFormat="1">
      <c r="A23" s="12"/>
      <c r="B23" s="28" t="s">
        <v>31</v>
      </c>
      <c r="C23" s="29">
        <v>15</v>
      </c>
      <c r="D23" s="15"/>
      <c r="E23" s="9"/>
      <c r="F23" s="1"/>
      <c r="G23" s="21"/>
    </row>
    <row r="24" spans="1:7" s="3" customFormat="1">
      <c r="A24" s="12"/>
      <c r="B24" s="28" t="s">
        <v>25</v>
      </c>
      <c r="C24" s="29">
        <v>200</v>
      </c>
      <c r="D24" s="15"/>
      <c r="E24" s="9"/>
      <c r="F24" s="1"/>
      <c r="G24" s="21"/>
    </row>
    <row r="25" spans="1:7" s="3" customFormat="1">
      <c r="A25" s="12"/>
      <c r="B25" s="28" t="s">
        <v>26</v>
      </c>
      <c r="C25" s="29">
        <v>100</v>
      </c>
      <c r="D25" s="15"/>
      <c r="E25" s="9"/>
      <c r="F25" s="1"/>
      <c r="G25" s="21"/>
    </row>
    <row r="26" spans="1:7" s="3" customFormat="1" ht="13.5" thickBot="1">
      <c r="A26" s="12"/>
      <c r="B26" s="30" t="s">
        <v>27</v>
      </c>
      <c r="C26" s="31">
        <v>12</v>
      </c>
      <c r="D26" s="15"/>
      <c r="E26" s="9"/>
      <c r="F26" s="1"/>
      <c r="G26" s="21"/>
    </row>
    <row r="27" spans="1:7" s="3" customFormat="1">
      <c r="A27" s="12"/>
      <c r="B27" s="32" t="s">
        <v>13</v>
      </c>
      <c r="C27" s="33">
        <f>SUM(C22:C26)</f>
        <v>407</v>
      </c>
      <c r="D27" s="15"/>
      <c r="E27" s="9"/>
      <c r="F27" s="1"/>
      <c r="G27" s="21"/>
    </row>
    <row r="28" spans="1:7" s="3" customFormat="1" ht="13.5" thickBot="1">
      <c r="A28" s="12"/>
      <c r="B28" s="34" t="s">
        <v>33</v>
      </c>
      <c r="C28" s="35">
        <f>C27*0.3</f>
        <v>122.1</v>
      </c>
      <c r="D28" s="15"/>
      <c r="E28" s="9"/>
      <c r="F28" s="1"/>
      <c r="G28" s="21"/>
    </row>
    <row r="29" spans="1:7" s="3" customFormat="1" ht="13.5" thickBot="1">
      <c r="A29" s="12"/>
      <c r="B29" s="36"/>
      <c r="C29" s="37"/>
      <c r="D29" s="15"/>
      <c r="E29" s="9"/>
      <c r="F29" s="1"/>
      <c r="G29" s="21"/>
    </row>
    <row r="30" spans="1:7" s="3" customFormat="1" ht="13.5" thickBot="1">
      <c r="A30" s="11"/>
      <c r="B30" s="24" t="s">
        <v>19</v>
      </c>
      <c r="C30" s="25">
        <f>SUM(C39:C40)</f>
        <v>1008</v>
      </c>
      <c r="E30" s="9"/>
      <c r="F30" s="1"/>
      <c r="G30" s="21"/>
    </row>
    <row r="31" spans="1:7" s="3" customFormat="1">
      <c r="A31" s="12"/>
      <c r="B31" s="26" t="s">
        <v>18</v>
      </c>
      <c r="C31" s="27">
        <v>40</v>
      </c>
      <c r="D31" s="15"/>
      <c r="E31" s="9"/>
      <c r="F31" s="1"/>
      <c r="G31" s="21"/>
    </row>
    <row r="32" spans="1:7" s="3" customFormat="1">
      <c r="A32" s="12"/>
      <c r="B32" s="28" t="s">
        <v>23</v>
      </c>
      <c r="C32" s="29">
        <v>10</v>
      </c>
      <c r="D32" s="15"/>
      <c r="E32" s="9"/>
      <c r="F32" s="1"/>
      <c r="G32" s="21"/>
    </row>
    <row r="33" spans="1:7" s="3" customFormat="1">
      <c r="A33" s="12"/>
      <c r="B33" s="28" t="s">
        <v>15</v>
      </c>
      <c r="C33" s="29">
        <v>300</v>
      </c>
      <c r="D33" s="15"/>
      <c r="E33" s="9"/>
      <c r="F33" s="1"/>
      <c r="G33" s="21"/>
    </row>
    <row r="34" spans="1:7" s="3" customFormat="1">
      <c r="A34" s="12"/>
      <c r="B34" s="28" t="s">
        <v>16</v>
      </c>
      <c r="C34" s="29">
        <v>300</v>
      </c>
      <c r="D34" s="15"/>
      <c r="E34" s="9"/>
      <c r="F34" s="1"/>
      <c r="G34" s="21"/>
    </row>
    <row r="35" spans="1:7" s="3" customFormat="1">
      <c r="A35" s="12"/>
      <c r="B35" s="28" t="s">
        <v>14</v>
      </c>
      <c r="C35" s="29">
        <v>40</v>
      </c>
      <c r="D35" s="15"/>
      <c r="E35" s="9"/>
      <c r="F35" s="1"/>
      <c r="G35" s="21"/>
    </row>
    <row r="36" spans="1:7" s="3" customFormat="1">
      <c r="A36" s="12"/>
      <c r="B36" s="28" t="s">
        <v>17</v>
      </c>
      <c r="C36" s="29">
        <v>60</v>
      </c>
      <c r="D36" s="15"/>
      <c r="E36" s="9"/>
      <c r="F36" s="1"/>
      <c r="G36" s="21"/>
    </row>
    <row r="37" spans="1:7" s="3" customFormat="1">
      <c r="A37" s="12"/>
      <c r="B37" s="28" t="s">
        <v>21</v>
      </c>
      <c r="C37" s="29">
        <v>60</v>
      </c>
      <c r="D37" s="15"/>
      <c r="E37" s="9"/>
      <c r="F37" s="1"/>
      <c r="G37" s="21"/>
    </row>
    <row r="38" spans="1:7" s="3" customFormat="1" ht="13.5" thickBot="1">
      <c r="A38" s="12"/>
      <c r="B38" s="30" t="s">
        <v>22</v>
      </c>
      <c r="C38" s="31">
        <v>30</v>
      </c>
      <c r="D38" s="15"/>
      <c r="E38" s="9"/>
      <c r="F38" s="1"/>
      <c r="G38" s="21"/>
    </row>
    <row r="39" spans="1:7" s="3" customFormat="1">
      <c r="A39" s="12"/>
      <c r="B39" s="32" t="s">
        <v>13</v>
      </c>
      <c r="C39" s="33">
        <f>SUM(C31:C38)</f>
        <v>840</v>
      </c>
      <c r="D39" s="15"/>
      <c r="E39" s="9"/>
      <c r="F39" s="1"/>
      <c r="G39" s="21"/>
    </row>
    <row r="40" spans="1:7" s="3" customFormat="1" ht="13.5" thickBot="1">
      <c r="A40" s="12"/>
      <c r="B40" s="34" t="s">
        <v>32</v>
      </c>
      <c r="C40" s="23">
        <f>C39*0.2</f>
        <v>168</v>
      </c>
      <c r="D40" s="15"/>
      <c r="E40" s="9"/>
      <c r="F40" s="1"/>
      <c r="G40" s="21"/>
    </row>
    <row r="41" spans="1:7" s="3" customFormat="1" ht="13.5" thickBot="1">
      <c r="A41" s="12"/>
      <c r="B41" s="36"/>
      <c r="C41" s="37"/>
      <c r="D41" s="15"/>
      <c r="E41" s="9"/>
      <c r="F41" s="1"/>
      <c r="G41" s="21"/>
    </row>
    <row r="42" spans="1:7" s="3" customFormat="1" ht="13.5" thickBot="1">
      <c r="A42" s="11"/>
      <c r="B42" s="24" t="s">
        <v>35</v>
      </c>
      <c r="C42" s="25">
        <f>SUM(C47:C48)</f>
        <v>962</v>
      </c>
      <c r="E42" s="9"/>
      <c r="F42" s="1"/>
      <c r="G42" s="21"/>
    </row>
    <row r="43" spans="1:7" s="3" customFormat="1">
      <c r="A43" s="12"/>
      <c r="B43" s="26" t="s">
        <v>41</v>
      </c>
      <c r="C43" s="38">
        <v>200</v>
      </c>
      <c r="D43" s="15"/>
      <c r="E43" s="9"/>
      <c r="F43" s="1"/>
      <c r="G43" s="21"/>
    </row>
    <row r="44" spans="1:7" s="3" customFormat="1">
      <c r="A44" s="12"/>
      <c r="B44" s="28" t="s">
        <v>42</v>
      </c>
      <c r="C44" s="39">
        <v>300</v>
      </c>
      <c r="D44" s="15"/>
      <c r="E44" s="9"/>
      <c r="F44" s="1"/>
      <c r="G44" s="21"/>
    </row>
    <row r="45" spans="1:7" s="3" customFormat="1">
      <c r="A45" s="12"/>
      <c r="B45" s="28" t="s">
        <v>36</v>
      </c>
      <c r="C45" s="39">
        <v>40</v>
      </c>
      <c r="D45" s="15"/>
      <c r="E45" s="9"/>
      <c r="F45" s="1"/>
      <c r="G45" s="21"/>
    </row>
    <row r="46" spans="1:7" s="3" customFormat="1" ht="13.5" thickBot="1">
      <c r="A46" s="12"/>
      <c r="B46" s="28" t="s">
        <v>29</v>
      </c>
      <c r="C46" s="39">
        <v>200</v>
      </c>
      <c r="D46" s="15"/>
      <c r="E46" s="9"/>
      <c r="F46" s="1"/>
      <c r="G46" s="21"/>
    </row>
    <row r="47" spans="1:7" s="3" customFormat="1">
      <c r="A47" s="12"/>
      <c r="B47" s="32" t="s">
        <v>13</v>
      </c>
      <c r="C47" s="33">
        <f>SUM(C43:C46)</f>
        <v>740</v>
      </c>
      <c r="D47" s="15"/>
      <c r="E47" s="9"/>
      <c r="F47" s="1"/>
      <c r="G47" s="38">
        <v>200</v>
      </c>
    </row>
    <row r="48" spans="1:7" s="3" customFormat="1" ht="13.5" thickBot="1">
      <c r="A48" s="12"/>
      <c r="B48" s="34" t="s">
        <v>33</v>
      </c>
      <c r="C48" s="35">
        <f>C47*0.3</f>
        <v>222</v>
      </c>
      <c r="D48" s="15"/>
      <c r="E48" s="9"/>
      <c r="F48" s="1"/>
      <c r="G48" s="39">
        <v>300</v>
      </c>
    </row>
    <row r="49" spans="1:7" s="3" customFormat="1" ht="13.5" thickBot="1">
      <c r="A49" s="12"/>
      <c r="B49" s="40"/>
      <c r="C49" s="20"/>
      <c r="D49" s="15"/>
      <c r="E49" s="9"/>
      <c r="F49" s="1"/>
      <c r="G49" s="39">
        <v>40</v>
      </c>
    </row>
    <row r="50" spans="1:7" s="3" customFormat="1" ht="13.5" thickBot="1">
      <c r="A50" s="12"/>
      <c r="B50" s="24" t="s">
        <v>39</v>
      </c>
      <c r="C50" s="50">
        <f>SUM(C56:C57)</f>
        <v>912</v>
      </c>
      <c r="D50" s="15"/>
      <c r="E50" s="9"/>
      <c r="F50" s="1"/>
      <c r="G50" s="39">
        <v>200</v>
      </c>
    </row>
    <row r="51" spans="1:7" s="3" customFormat="1">
      <c r="A51" s="12"/>
      <c r="B51" s="26" t="s">
        <v>28</v>
      </c>
      <c r="C51" s="38">
        <v>300</v>
      </c>
      <c r="D51" s="15"/>
      <c r="E51" s="9"/>
      <c r="F51" s="1"/>
      <c r="G51" s="21"/>
    </row>
    <row r="52" spans="1:7" s="3" customFormat="1">
      <c r="A52" s="12"/>
      <c r="B52" s="28" t="s">
        <v>34</v>
      </c>
      <c r="C52" s="49">
        <v>300</v>
      </c>
      <c r="D52" s="15"/>
      <c r="E52" s="9"/>
      <c r="F52" s="1"/>
      <c r="G52" s="21"/>
    </row>
    <row r="53" spans="1:7" s="3" customFormat="1">
      <c r="A53" s="12"/>
      <c r="B53" s="43" t="s">
        <v>38</v>
      </c>
      <c r="C53" s="44">
        <v>50</v>
      </c>
      <c r="D53" s="15"/>
      <c r="E53" s="9"/>
      <c r="F53" s="1"/>
      <c r="G53" s="21"/>
    </row>
    <row r="54" spans="1:7">
      <c r="B54" s="43" t="s">
        <v>37</v>
      </c>
      <c r="C54" s="44">
        <v>10</v>
      </c>
    </row>
    <row r="55" spans="1:7" ht="13.5" thickBot="1">
      <c r="B55" s="22" t="s">
        <v>20</v>
      </c>
      <c r="C55" s="46">
        <v>100</v>
      </c>
    </row>
    <row r="56" spans="1:7" s="3" customFormat="1">
      <c r="A56" s="12"/>
      <c r="B56" s="47" t="s">
        <v>13</v>
      </c>
      <c r="C56" s="48">
        <f>SUM(C51:C55)</f>
        <v>760</v>
      </c>
      <c r="D56" s="15"/>
      <c r="E56" s="9"/>
      <c r="F56" s="1"/>
      <c r="G56" s="21"/>
    </row>
    <row r="57" spans="1:7" s="3" customFormat="1" ht="13.5" thickBot="1">
      <c r="A57" s="12"/>
      <c r="B57" s="34" t="s">
        <v>32</v>
      </c>
      <c r="C57" s="45">
        <f>C56*0.2</f>
        <v>152</v>
      </c>
      <c r="D57" s="15"/>
      <c r="E57" s="9"/>
      <c r="F57" s="1"/>
      <c r="G57" s="21"/>
    </row>
    <row r="58" spans="1:7" s="3" customFormat="1">
      <c r="A58" s="12"/>
      <c r="B58" s="41"/>
      <c r="C58" s="42"/>
      <c r="D58" s="15"/>
      <c r="E58" s="9"/>
      <c r="F58" s="1"/>
      <c r="G58" s="21"/>
    </row>
    <row r="59" spans="1:7" s="3" customFormat="1">
      <c r="A59" s="12"/>
      <c r="B59" s="12"/>
      <c r="C59" s="1"/>
      <c r="D59" s="1"/>
      <c r="E59" s="1"/>
      <c r="F59" s="1"/>
      <c r="G59" s="21"/>
    </row>
    <row r="60" spans="1:7" s="3" customFormat="1">
      <c r="A60" s="12"/>
      <c r="B60" s="1"/>
      <c r="C60" s="1"/>
      <c r="D60" s="7"/>
      <c r="E60" s="1"/>
      <c r="F60" s="1"/>
      <c r="G60" s="21"/>
    </row>
    <row r="61" spans="1:7" s="3" customFormat="1">
      <c r="A61" s="12"/>
      <c r="B61" s="1"/>
      <c r="C61" s="1"/>
      <c r="D61" s="1"/>
      <c r="E61" s="1"/>
      <c r="F61" s="1"/>
      <c r="G61" s="21"/>
    </row>
    <row r="62" spans="1:7" s="3" customFormat="1">
      <c r="A62" s="12"/>
      <c r="B62" s="1"/>
      <c r="C62" s="1"/>
      <c r="D62" s="10"/>
      <c r="E62" s="10"/>
      <c r="F62" s="1"/>
      <c r="G62" s="21"/>
    </row>
    <row r="63" spans="1:7" s="3" customFormat="1">
      <c r="A63" s="11"/>
      <c r="B63" s="1"/>
      <c r="C63" s="1"/>
      <c r="D63" s="8"/>
      <c r="E63" s="1"/>
      <c r="F63" s="1"/>
      <c r="G63" s="21"/>
    </row>
    <row r="64" spans="1:7" s="3" customFormat="1">
      <c r="A64" s="12"/>
      <c r="B64" s="1"/>
      <c r="C64" s="1"/>
      <c r="D64" s="8"/>
      <c r="E64" s="1"/>
      <c r="F64" s="1"/>
      <c r="G64" s="21"/>
    </row>
    <row r="65" spans="1:7" s="3" customFormat="1">
      <c r="A65" s="12"/>
      <c r="B65" s="1"/>
      <c r="C65" s="1"/>
      <c r="D65" s="8"/>
      <c r="E65" s="1"/>
      <c r="F65" s="1"/>
      <c r="G65" s="21"/>
    </row>
    <row r="66" spans="1:7" s="3" customFormat="1">
      <c r="A66" s="12"/>
      <c r="B66" s="1"/>
      <c r="C66" s="1"/>
      <c r="D66" s="8"/>
      <c r="E66" s="1"/>
      <c r="F66" s="1"/>
      <c r="G66" s="21"/>
    </row>
    <row r="67" spans="1:7" s="3" customFormat="1">
      <c r="A67" s="12"/>
      <c r="B67" s="1"/>
      <c r="C67" s="1"/>
      <c r="D67" s="8"/>
      <c r="E67" s="1"/>
      <c r="F67" s="1"/>
      <c r="G67" s="21"/>
    </row>
    <row r="68" spans="1:7" s="3" customFormat="1">
      <c r="A68" s="12"/>
      <c r="B68" s="1"/>
      <c r="C68" s="1"/>
      <c r="D68" s="8"/>
      <c r="E68" s="1"/>
      <c r="F68" s="1"/>
      <c r="G68" s="21"/>
    </row>
    <row r="69" spans="1:7" s="3" customFormat="1">
      <c r="A69" s="12"/>
      <c r="B69" s="1"/>
      <c r="C69" s="1"/>
      <c r="D69" s="8"/>
      <c r="E69" s="1"/>
      <c r="F69" s="1"/>
      <c r="G69" s="21"/>
    </row>
    <row r="70" spans="1:7" s="3" customFormat="1">
      <c r="A70" s="12"/>
      <c r="B70" s="1"/>
      <c r="C70" s="1"/>
      <c r="D70" s="8"/>
      <c r="E70" s="1"/>
      <c r="F70" s="1"/>
      <c r="G70" s="21"/>
    </row>
    <row r="71" spans="1:7" s="3" customFormat="1">
      <c r="A71" s="12"/>
      <c r="B71" s="1"/>
      <c r="C71" s="1"/>
      <c r="D71" s="8"/>
      <c r="E71" s="1"/>
      <c r="F71" s="1"/>
      <c r="G71" s="21"/>
    </row>
    <row r="72" spans="1:7" s="3" customFormat="1">
      <c r="A72" s="12"/>
      <c r="B72" s="1"/>
      <c r="C72" s="1"/>
      <c r="D72" s="8"/>
      <c r="E72" s="1"/>
      <c r="F72" s="1"/>
      <c r="G72" s="21"/>
    </row>
    <row r="73" spans="1:7" s="3" customFormat="1">
      <c r="A73" s="12"/>
      <c r="B73" s="1"/>
      <c r="C73" s="1"/>
      <c r="D73" s="8"/>
      <c r="E73" s="1"/>
      <c r="F73" s="1"/>
      <c r="G73" s="21"/>
    </row>
    <row r="74" spans="1:7" s="3" customFormat="1">
      <c r="A74" s="12"/>
      <c r="B74" s="1"/>
      <c r="C74" s="1"/>
      <c r="D74" s="8"/>
      <c r="E74" s="1"/>
      <c r="F74" s="1"/>
      <c r="G74" s="21"/>
    </row>
    <row r="75" spans="1:7" s="3" customFormat="1">
      <c r="A75" s="12"/>
      <c r="B75" s="1"/>
      <c r="C75" s="1"/>
      <c r="D75" s="8"/>
      <c r="E75" s="1"/>
      <c r="F75" s="1"/>
      <c r="G75" s="21"/>
    </row>
    <row r="76" spans="1:7" s="3" customFormat="1">
      <c r="A76" s="12"/>
      <c r="B76" s="1"/>
      <c r="C76" s="1"/>
      <c r="D76" s="8"/>
      <c r="E76" s="1"/>
      <c r="F76" s="1"/>
      <c r="G76" s="21"/>
    </row>
    <row r="77" spans="1:7" s="3" customFormat="1">
      <c r="A77" s="12"/>
      <c r="B77" s="1"/>
      <c r="C77" s="1"/>
      <c r="D77" s="8"/>
      <c r="E77" s="1"/>
      <c r="F77" s="1"/>
      <c r="G77" s="21"/>
    </row>
    <row r="78" spans="1:7" s="3" customFormat="1">
      <c r="A78" s="12"/>
      <c r="B78" s="1"/>
      <c r="C78" s="1"/>
      <c r="D78" s="8"/>
      <c r="E78" s="1"/>
      <c r="F78" s="1"/>
      <c r="G78" s="21"/>
    </row>
    <row r="79" spans="1:7" s="3" customFormat="1">
      <c r="A79" s="12"/>
      <c r="B79" s="1"/>
      <c r="C79" s="1"/>
      <c r="D79" s="8"/>
      <c r="E79" s="1"/>
      <c r="F79" s="1"/>
      <c r="G79" s="21"/>
    </row>
    <row r="80" spans="1:7" s="3" customFormat="1">
      <c r="A80" s="12"/>
      <c r="B80" s="1"/>
      <c r="C80" s="1"/>
      <c r="D80" s="8"/>
      <c r="E80" s="1"/>
      <c r="F80" s="1"/>
      <c r="G80" s="21"/>
    </row>
    <row r="81" spans="1:7" s="3" customFormat="1">
      <c r="A81" s="12"/>
      <c r="B81" s="1"/>
      <c r="C81" s="1"/>
      <c r="D81" s="8"/>
      <c r="E81" s="1"/>
      <c r="F81" s="1"/>
      <c r="G81" s="21"/>
    </row>
    <row r="82" spans="1:7" s="3" customFormat="1">
      <c r="A82" s="12"/>
      <c r="B82" s="1"/>
      <c r="C82" s="1"/>
      <c r="D82" s="8"/>
      <c r="E82" s="1"/>
      <c r="F82" s="1"/>
      <c r="G82" s="21"/>
    </row>
    <row r="83" spans="1:7" s="3" customFormat="1">
      <c r="A83" s="12"/>
      <c r="B83" s="1"/>
      <c r="C83" s="1"/>
      <c r="D83" s="8"/>
      <c r="E83" s="1"/>
      <c r="F83" s="1"/>
      <c r="G83" s="21"/>
    </row>
    <row r="84" spans="1:7" s="3" customFormat="1">
      <c r="A84" s="12"/>
      <c r="B84" s="1"/>
      <c r="C84" s="1"/>
      <c r="D84" s="8"/>
      <c r="E84" s="1"/>
      <c r="F84" s="1"/>
      <c r="G84" s="21"/>
    </row>
    <row r="85" spans="1:7" s="3" customFormat="1">
      <c r="A85" s="12"/>
      <c r="B85" s="1"/>
      <c r="C85" s="1"/>
      <c r="D85" s="8"/>
      <c r="E85" s="1"/>
      <c r="F85" s="1"/>
      <c r="G85" s="21"/>
    </row>
    <row r="86" spans="1:7" s="3" customFormat="1">
      <c r="A86" s="12"/>
      <c r="B86" s="1"/>
      <c r="C86" s="1"/>
      <c r="D86" s="8"/>
      <c r="E86" s="1"/>
      <c r="F86" s="21"/>
      <c r="G86" s="21"/>
    </row>
    <row r="87" spans="1:7" s="3" customFormat="1">
      <c r="A87" s="12"/>
      <c r="B87" s="1"/>
      <c r="C87" s="21"/>
      <c r="D87" s="8"/>
      <c r="E87" s="1"/>
      <c r="F87" s="21"/>
      <c r="G87" s="21"/>
    </row>
    <row r="88" spans="1:7" s="3" customFormat="1">
      <c r="A88" s="12"/>
      <c r="B88" s="1"/>
      <c r="C88" s="21"/>
      <c r="D88" s="14"/>
      <c r="E88" s="7"/>
      <c r="F88" s="21"/>
      <c r="G88" s="21"/>
    </row>
    <row r="89" spans="1:7" s="3" customFormat="1">
      <c r="A89" s="12"/>
      <c r="B89" s="1"/>
      <c r="C89" s="21"/>
      <c r="D89" s="8"/>
      <c r="E89" s="1"/>
      <c r="F89" s="21"/>
      <c r="G89" s="21"/>
    </row>
    <row r="90" spans="1:7" s="3" customFormat="1">
      <c r="A90" s="12"/>
      <c r="B90" s="1"/>
      <c r="C90" s="1"/>
      <c r="D90" s="1"/>
      <c r="E90" s="1"/>
      <c r="F90" s="21"/>
      <c r="G90" s="21"/>
    </row>
    <row r="91" spans="1:7" s="3" customFormat="1">
      <c r="A91" s="12"/>
      <c r="B91" s="1"/>
      <c r="C91" s="1"/>
      <c r="D91" s="14"/>
      <c r="E91" s="7"/>
    </row>
    <row r="92" spans="1:7" s="3" customFormat="1">
      <c r="A92" s="11"/>
      <c r="B92" s="1"/>
      <c r="C92" s="1"/>
      <c r="D92" s="1"/>
      <c r="E92" s="14"/>
      <c r="F92" s="7"/>
    </row>
    <row r="93" spans="1:7" s="3" customFormat="1">
      <c r="A93" s="11"/>
      <c r="B93" s="1"/>
      <c r="C93" s="1"/>
      <c r="D93" s="8"/>
      <c r="E93" s="1"/>
      <c r="F93" s="1"/>
    </row>
    <row r="94" spans="1:7" s="3" customFormat="1">
      <c r="A94" s="12"/>
      <c r="B94" s="1"/>
      <c r="C94" s="1"/>
      <c r="D94" s="8"/>
      <c r="E94" s="1"/>
      <c r="F94" s="1"/>
    </row>
    <row r="95" spans="1:7" s="3" customFormat="1">
      <c r="A95" s="12"/>
      <c r="B95" s="1"/>
      <c r="C95" s="1"/>
      <c r="D95" s="8"/>
      <c r="E95" s="1"/>
      <c r="F95" s="1"/>
    </row>
    <row r="96" spans="1:7">
      <c r="A96" s="12"/>
      <c r="B96" s="1"/>
      <c r="C96" s="1"/>
      <c r="D96" s="4"/>
      <c r="E96" s="2"/>
      <c r="F96" s="2"/>
    </row>
    <row r="97" spans="1:6">
      <c r="A97" s="18"/>
      <c r="B97" s="2"/>
      <c r="C97" s="2"/>
    </row>
    <row r="110" spans="1:6">
      <c r="D110" s="6"/>
      <c r="E110" s="2"/>
      <c r="F110" s="2"/>
    </row>
    <row r="111" spans="1:6">
      <c r="A111" s="18"/>
      <c r="B111" s="2"/>
      <c r="C111" s="5"/>
    </row>
  </sheetData>
  <phoneticPr fontId="0" type="noConversion"/>
  <pageMargins left="0.59055118110236227" right="0.75" top="0.59055118110236227" bottom="0.59055118110236227" header="0" footer="0"/>
  <pageSetup paperSize="9" orientation="portrait" horizontalDpi="4294967293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95"/>
  <sheetViews>
    <sheetView topLeftCell="A100" zoomScale="90" zoomScaleNormal="90" workbookViewId="0">
      <selection activeCell="O110" sqref="O110"/>
    </sheetView>
  </sheetViews>
  <sheetFormatPr baseColWidth="10" defaultRowHeight="12.75"/>
  <cols>
    <col min="1" max="1" width="21.42578125" customWidth="1"/>
    <col min="2" max="2" width="15.5703125" customWidth="1"/>
    <col min="3" max="3" width="24.42578125" customWidth="1"/>
    <col min="4" max="4" width="19.5703125" bestFit="1" customWidth="1"/>
    <col min="5" max="5" width="12.85546875" bestFit="1" customWidth="1"/>
    <col min="6" max="6" width="3.28515625" bestFit="1" customWidth="1"/>
    <col min="7" max="7" width="9.7109375" customWidth="1"/>
    <col min="8" max="8" width="3.85546875" bestFit="1" customWidth="1"/>
    <col min="9" max="9" width="11" bestFit="1" customWidth="1"/>
    <col min="10" max="10" width="12.28515625" customWidth="1"/>
    <col min="11" max="11" width="17.5703125" customWidth="1"/>
    <col min="12" max="12" width="16.42578125" bestFit="1" customWidth="1"/>
    <col min="13" max="13" width="12.28515625" bestFit="1" customWidth="1"/>
    <col min="14" max="14" width="11.28515625" bestFit="1" customWidth="1"/>
  </cols>
  <sheetData>
    <row r="1" spans="1:14" ht="15">
      <c r="A1" s="123" t="s">
        <v>108</v>
      </c>
      <c r="B1" s="1"/>
      <c r="D1" s="1"/>
    </row>
    <row r="2" spans="1:14">
      <c r="A2" s="12"/>
      <c r="B2" s="1"/>
      <c r="D2" s="1"/>
    </row>
    <row r="3" spans="1:14" ht="15.75">
      <c r="A3" s="17" t="s">
        <v>24</v>
      </c>
      <c r="B3" s="1"/>
      <c r="C3" s="20"/>
      <c r="D3" s="1"/>
      <c r="E3" s="20"/>
      <c r="F3" s="20"/>
      <c r="G3" s="20"/>
      <c r="H3" s="20"/>
    </row>
    <row r="4" spans="1:14" ht="13.5" thickBot="1">
      <c r="A4" s="1"/>
      <c r="B4" s="20"/>
      <c r="C4" s="1"/>
      <c r="D4" s="1"/>
      <c r="E4" s="20"/>
      <c r="F4" s="20"/>
      <c r="G4" s="20"/>
      <c r="H4" s="20"/>
    </row>
    <row r="5" spans="1:14">
      <c r="A5" s="885" t="s">
        <v>44</v>
      </c>
      <c r="B5" s="886"/>
      <c r="C5" s="886"/>
      <c r="D5" s="886"/>
      <c r="E5" s="893" t="s">
        <v>63</v>
      </c>
      <c r="F5" s="891"/>
      <c r="G5" s="891"/>
      <c r="H5" s="892"/>
      <c r="I5" s="891" t="s">
        <v>70</v>
      </c>
      <c r="J5" s="892"/>
      <c r="K5" s="885" t="s">
        <v>45</v>
      </c>
      <c r="L5" s="886"/>
      <c r="M5" s="886"/>
      <c r="N5" s="887"/>
    </row>
    <row r="6" spans="1:14" ht="13.5" thickBot="1">
      <c r="A6" s="233" t="s">
        <v>55</v>
      </c>
      <c r="B6" s="234" t="s">
        <v>46</v>
      </c>
      <c r="C6" s="235" t="s">
        <v>47</v>
      </c>
      <c r="D6" s="236" t="s">
        <v>48</v>
      </c>
      <c r="E6" s="888" t="s">
        <v>61</v>
      </c>
      <c r="F6" s="889"/>
      <c r="G6" s="889" t="s">
        <v>62</v>
      </c>
      <c r="H6" s="890"/>
      <c r="I6" s="237" t="s">
        <v>49</v>
      </c>
      <c r="J6" s="238" t="s">
        <v>50</v>
      </c>
      <c r="K6" s="239" t="s">
        <v>51</v>
      </c>
      <c r="L6" s="240" t="s">
        <v>52</v>
      </c>
      <c r="M6" s="241" t="s">
        <v>101</v>
      </c>
      <c r="N6" s="242" t="s">
        <v>102</v>
      </c>
    </row>
    <row r="7" spans="1:14">
      <c r="A7" s="216" t="s">
        <v>1</v>
      </c>
      <c r="B7" s="217"/>
      <c r="C7" s="217"/>
      <c r="D7" s="218"/>
      <c r="E7" s="881"/>
      <c r="F7" s="882"/>
      <c r="G7" s="883"/>
      <c r="H7" s="884"/>
      <c r="I7" s="219"/>
      <c r="J7" s="220"/>
      <c r="K7" s="221"/>
      <c r="L7" s="217"/>
      <c r="M7" s="217"/>
      <c r="N7" s="222"/>
    </row>
    <row r="8" spans="1:14" ht="24" customHeight="1">
      <c r="A8" s="60"/>
      <c r="B8" s="61"/>
      <c r="C8" s="62" t="s">
        <v>66</v>
      </c>
      <c r="D8" s="79" t="s">
        <v>67</v>
      </c>
      <c r="E8" s="164">
        <v>26.5</v>
      </c>
      <c r="F8" s="165" t="s">
        <v>69</v>
      </c>
      <c r="G8" s="161">
        <f xml:space="preserve"> E8*J8</f>
        <v>26.5</v>
      </c>
      <c r="H8" s="162" t="s">
        <v>69</v>
      </c>
      <c r="I8" s="152">
        <v>1</v>
      </c>
      <c r="J8" s="163">
        <v>1</v>
      </c>
      <c r="K8" s="66" t="s">
        <v>75</v>
      </c>
      <c r="L8" s="67" t="s">
        <v>59</v>
      </c>
      <c r="M8" s="67" t="s">
        <v>59</v>
      </c>
      <c r="N8" s="68" t="s">
        <v>57</v>
      </c>
    </row>
    <row r="9" spans="1:14" ht="22.5">
      <c r="A9" s="76"/>
      <c r="B9" s="64"/>
      <c r="C9" s="70"/>
      <c r="D9" s="80" t="s">
        <v>68</v>
      </c>
      <c r="E9" s="171">
        <v>3.5</v>
      </c>
      <c r="F9" s="165" t="s">
        <v>69</v>
      </c>
      <c r="G9" s="161">
        <v>3.5</v>
      </c>
      <c r="H9" s="162" t="s">
        <v>69</v>
      </c>
      <c r="I9" s="152">
        <v>1</v>
      </c>
      <c r="J9" s="173" t="s">
        <v>65</v>
      </c>
      <c r="K9" s="129" t="s">
        <v>71</v>
      </c>
      <c r="L9" s="67" t="s">
        <v>59</v>
      </c>
      <c r="M9" s="67" t="s">
        <v>59</v>
      </c>
      <c r="N9" s="68" t="s">
        <v>57</v>
      </c>
    </row>
    <row r="10" spans="1:14" ht="22.5">
      <c r="A10" s="76"/>
      <c r="B10" s="64"/>
      <c r="C10" s="62" t="s">
        <v>3</v>
      </c>
      <c r="D10" s="79"/>
      <c r="E10" s="164">
        <v>35</v>
      </c>
      <c r="F10" s="165" t="s">
        <v>69</v>
      </c>
      <c r="G10" s="161">
        <f t="shared" ref="G10:G20" si="0" xml:space="preserve"> E10*J10</f>
        <v>35</v>
      </c>
      <c r="H10" s="162" t="s">
        <v>69</v>
      </c>
      <c r="I10" s="152">
        <v>5</v>
      </c>
      <c r="J10" s="163">
        <v>1</v>
      </c>
      <c r="K10" s="129" t="s">
        <v>72</v>
      </c>
      <c r="L10" s="67" t="s">
        <v>59</v>
      </c>
      <c r="M10" s="67" t="s">
        <v>59</v>
      </c>
      <c r="N10" s="68" t="s">
        <v>57</v>
      </c>
    </row>
    <row r="11" spans="1:14" ht="33.75">
      <c r="A11" s="76"/>
      <c r="B11" s="64"/>
      <c r="C11" s="62" t="s">
        <v>4</v>
      </c>
      <c r="D11" s="79"/>
      <c r="E11" s="157">
        <v>8</v>
      </c>
      <c r="F11" s="158" t="s">
        <v>69</v>
      </c>
      <c r="G11" s="159">
        <f t="shared" si="0"/>
        <v>8</v>
      </c>
      <c r="H11" s="160" t="s">
        <v>69</v>
      </c>
      <c r="I11" s="152">
        <v>3</v>
      </c>
      <c r="J11" s="163">
        <v>1</v>
      </c>
      <c r="K11" s="128" t="s">
        <v>73</v>
      </c>
      <c r="L11" s="67" t="s">
        <v>59</v>
      </c>
      <c r="M11" s="67" t="s">
        <v>59</v>
      </c>
      <c r="N11" s="68" t="s">
        <v>57</v>
      </c>
    </row>
    <row r="12" spans="1:14">
      <c r="A12" s="76"/>
      <c r="B12" s="64"/>
      <c r="C12" s="62" t="s">
        <v>5</v>
      </c>
      <c r="D12" s="79"/>
      <c r="E12" s="157">
        <v>6</v>
      </c>
      <c r="F12" s="158" t="s">
        <v>69</v>
      </c>
      <c r="G12" s="159">
        <f t="shared" si="0"/>
        <v>6</v>
      </c>
      <c r="H12" s="160" t="s">
        <v>69</v>
      </c>
      <c r="I12" s="152">
        <v>3</v>
      </c>
      <c r="J12" s="163">
        <v>1</v>
      </c>
      <c r="K12" s="71" t="s">
        <v>74</v>
      </c>
      <c r="L12" s="67" t="s">
        <v>59</v>
      </c>
      <c r="M12" s="67" t="s">
        <v>59</v>
      </c>
      <c r="N12" s="68" t="s">
        <v>57</v>
      </c>
    </row>
    <row r="13" spans="1:14" ht="33.75">
      <c r="A13" s="76"/>
      <c r="B13" s="64"/>
      <c r="C13" s="62" t="s">
        <v>56</v>
      </c>
      <c r="D13" s="79"/>
      <c r="E13" s="164">
        <v>15</v>
      </c>
      <c r="F13" s="165" t="s">
        <v>69</v>
      </c>
      <c r="G13" s="161">
        <f t="shared" si="0"/>
        <v>30</v>
      </c>
      <c r="H13" s="162" t="s">
        <v>69</v>
      </c>
      <c r="I13" s="152">
        <v>2</v>
      </c>
      <c r="J13" s="163">
        <v>2</v>
      </c>
      <c r="K13" s="66" t="s">
        <v>76</v>
      </c>
      <c r="L13" s="67" t="s">
        <v>59</v>
      </c>
      <c r="M13" s="67" t="s">
        <v>59</v>
      </c>
      <c r="N13" s="68" t="s">
        <v>57</v>
      </c>
    </row>
    <row r="14" spans="1:14" ht="33.75">
      <c r="A14" s="76"/>
      <c r="B14" s="64"/>
      <c r="C14" s="62" t="s">
        <v>64</v>
      </c>
      <c r="D14" s="83"/>
      <c r="E14" s="157">
        <v>25</v>
      </c>
      <c r="F14" s="158" t="s">
        <v>69</v>
      </c>
      <c r="G14" s="159">
        <f t="shared" si="0"/>
        <v>25</v>
      </c>
      <c r="H14" s="160" t="s">
        <v>69</v>
      </c>
      <c r="I14" s="152">
        <v>3</v>
      </c>
      <c r="J14" s="163">
        <v>1</v>
      </c>
      <c r="K14" s="128" t="s">
        <v>73</v>
      </c>
      <c r="L14" s="67" t="s">
        <v>59</v>
      </c>
      <c r="M14" s="67" t="s">
        <v>59</v>
      </c>
      <c r="N14" s="68" t="s">
        <v>57</v>
      </c>
    </row>
    <row r="15" spans="1:14" ht="22.5">
      <c r="A15" s="76"/>
      <c r="B15" s="64"/>
      <c r="C15" s="62" t="s">
        <v>8</v>
      </c>
      <c r="D15" s="79"/>
      <c r="E15" s="164">
        <v>8</v>
      </c>
      <c r="F15" s="165" t="s">
        <v>69</v>
      </c>
      <c r="G15" s="161">
        <f t="shared" si="0"/>
        <v>8</v>
      </c>
      <c r="H15" s="162" t="s">
        <v>69</v>
      </c>
      <c r="I15" s="152">
        <v>1</v>
      </c>
      <c r="J15" s="163">
        <v>1</v>
      </c>
      <c r="K15" s="66" t="s">
        <v>77</v>
      </c>
      <c r="L15" s="67" t="s">
        <v>59</v>
      </c>
      <c r="M15" s="67" t="s">
        <v>59</v>
      </c>
      <c r="N15" s="68" t="s">
        <v>57</v>
      </c>
    </row>
    <row r="16" spans="1:14" ht="22.5">
      <c r="A16" s="76"/>
      <c r="B16" s="64"/>
      <c r="C16" s="62" t="s">
        <v>9</v>
      </c>
      <c r="D16" s="79"/>
      <c r="E16" s="164">
        <v>8</v>
      </c>
      <c r="F16" s="165" t="s">
        <v>69</v>
      </c>
      <c r="G16" s="161">
        <f t="shared" si="0"/>
        <v>8</v>
      </c>
      <c r="H16" s="162" t="s">
        <v>69</v>
      </c>
      <c r="I16" s="152">
        <v>1</v>
      </c>
      <c r="J16" s="163">
        <v>1</v>
      </c>
      <c r="K16" s="66" t="s">
        <v>77</v>
      </c>
      <c r="L16" s="67" t="s">
        <v>59</v>
      </c>
      <c r="M16" s="67" t="s">
        <v>59</v>
      </c>
      <c r="N16" s="68" t="s">
        <v>57</v>
      </c>
    </row>
    <row r="17" spans="1:15" ht="22.5">
      <c r="A17" s="76"/>
      <c r="B17" s="64"/>
      <c r="C17" s="62" t="s">
        <v>10</v>
      </c>
      <c r="D17" s="79"/>
      <c r="E17" s="157">
        <v>8</v>
      </c>
      <c r="F17" s="158" t="s">
        <v>69</v>
      </c>
      <c r="G17" s="159">
        <f t="shared" si="0"/>
        <v>8</v>
      </c>
      <c r="H17" s="160" t="s">
        <v>69</v>
      </c>
      <c r="I17" s="174">
        <v>1</v>
      </c>
      <c r="J17" s="172">
        <v>1</v>
      </c>
      <c r="K17" s="66" t="s">
        <v>77</v>
      </c>
      <c r="L17" s="67" t="s">
        <v>59</v>
      </c>
      <c r="M17" s="67" t="s">
        <v>59</v>
      </c>
      <c r="N17" s="68" t="s">
        <v>57</v>
      </c>
    </row>
    <row r="18" spans="1:15" ht="22.5">
      <c r="A18" s="76"/>
      <c r="B18" s="64"/>
      <c r="C18" s="62" t="s">
        <v>11</v>
      </c>
      <c r="D18" s="83"/>
      <c r="E18" s="164">
        <v>12</v>
      </c>
      <c r="F18" s="165" t="s">
        <v>69</v>
      </c>
      <c r="G18" s="161">
        <v>12</v>
      </c>
      <c r="H18" s="162" t="s">
        <v>69</v>
      </c>
      <c r="I18" s="152">
        <v>4</v>
      </c>
      <c r="J18" s="163" t="s">
        <v>130</v>
      </c>
      <c r="K18" s="129" t="s">
        <v>82</v>
      </c>
      <c r="L18" s="67" t="s">
        <v>60</v>
      </c>
      <c r="M18" s="67" t="s">
        <v>60</v>
      </c>
      <c r="N18" s="68" t="s">
        <v>57</v>
      </c>
    </row>
    <row r="19" spans="1:15" ht="22.5">
      <c r="A19" s="76"/>
      <c r="B19" s="64"/>
      <c r="C19" s="62" t="s">
        <v>12</v>
      </c>
      <c r="D19" s="79"/>
      <c r="E19" s="164">
        <v>12</v>
      </c>
      <c r="F19" s="165" t="s">
        <v>69</v>
      </c>
      <c r="G19" s="161">
        <f t="shared" si="0"/>
        <v>12</v>
      </c>
      <c r="H19" s="162" t="s">
        <v>69</v>
      </c>
      <c r="I19" s="152">
        <v>3</v>
      </c>
      <c r="J19" s="163">
        <v>1</v>
      </c>
      <c r="K19" s="71" t="s">
        <v>78</v>
      </c>
      <c r="L19" s="67" t="s">
        <v>60</v>
      </c>
      <c r="M19" s="67" t="s">
        <v>60</v>
      </c>
      <c r="N19" s="68" t="s">
        <v>57</v>
      </c>
    </row>
    <row r="20" spans="1:15" ht="23.25" thickBot="1">
      <c r="A20" s="77"/>
      <c r="B20" s="72"/>
      <c r="C20" s="78" t="s">
        <v>0</v>
      </c>
      <c r="D20" s="84"/>
      <c r="E20" s="167">
        <v>3</v>
      </c>
      <c r="F20" s="168" t="s">
        <v>69</v>
      </c>
      <c r="G20" s="169">
        <f t="shared" si="0"/>
        <v>3</v>
      </c>
      <c r="H20" s="170" t="s">
        <v>69</v>
      </c>
      <c r="I20" s="175">
        <v>3</v>
      </c>
      <c r="J20" s="176">
        <v>1</v>
      </c>
      <c r="K20" s="73" t="s">
        <v>79</v>
      </c>
      <c r="L20" s="74" t="s">
        <v>60</v>
      </c>
      <c r="M20" s="74" t="s">
        <v>60</v>
      </c>
      <c r="N20" s="75" t="s">
        <v>57</v>
      </c>
    </row>
    <row r="21" spans="1:15">
      <c r="A21" s="928" t="s">
        <v>13</v>
      </c>
      <c r="B21" s="929"/>
      <c r="C21" s="924"/>
      <c r="D21" s="925"/>
      <c r="E21" s="243">
        <f>SUM(E8:E20)</f>
        <v>170</v>
      </c>
      <c r="F21" s="244" t="s">
        <v>69</v>
      </c>
      <c r="G21" s="245">
        <f>SUM(G8:G20)</f>
        <v>185</v>
      </c>
      <c r="H21" s="246" t="s">
        <v>69</v>
      </c>
      <c r="I21" s="898"/>
      <c r="J21" s="899"/>
      <c r="K21" s="899"/>
      <c r="L21" s="899"/>
      <c r="M21" s="899"/>
      <c r="N21" s="900"/>
    </row>
    <row r="22" spans="1:15" ht="13.5" thickBot="1">
      <c r="A22" s="247" t="s">
        <v>32</v>
      </c>
      <c r="B22" s="248"/>
      <c r="C22" s="926"/>
      <c r="D22" s="927"/>
      <c r="E22" s="249">
        <f>E21*0.2</f>
        <v>34</v>
      </c>
      <c r="F22" s="250" t="s">
        <v>69</v>
      </c>
      <c r="G22" s="251">
        <f>G21*0.2</f>
        <v>37</v>
      </c>
      <c r="H22" s="252" t="s">
        <v>69</v>
      </c>
      <c r="I22" s="901"/>
      <c r="J22" s="902"/>
      <c r="K22" s="902"/>
      <c r="L22" s="902"/>
      <c r="M22" s="902"/>
      <c r="N22" s="903"/>
    </row>
    <row r="23" spans="1:15" ht="13.5" thickBot="1">
      <c r="A23" s="223" t="s">
        <v>157</v>
      </c>
      <c r="B23" s="224"/>
      <c r="C23" s="225"/>
      <c r="D23" s="226"/>
      <c r="E23" s="227">
        <f>SUM(E21:E22)</f>
        <v>204</v>
      </c>
      <c r="F23" s="228" t="s">
        <v>69</v>
      </c>
      <c r="G23" s="228">
        <f>SUM(G21:G22)</f>
        <v>222</v>
      </c>
      <c r="H23" s="229" t="s">
        <v>69</v>
      </c>
      <c r="I23" s="230"/>
      <c r="J23" s="231"/>
      <c r="K23" s="231"/>
      <c r="L23" s="231"/>
      <c r="M23" s="231"/>
      <c r="N23" s="232"/>
    </row>
    <row r="24" spans="1:15" s="140" customFormat="1" ht="13.5" thickBot="1">
      <c r="A24" s="208"/>
      <c r="B24" s="209"/>
      <c r="C24" s="210"/>
      <c r="D24" s="210"/>
      <c r="E24" s="211"/>
      <c r="F24" s="212"/>
      <c r="G24" s="213"/>
      <c r="H24" s="212"/>
      <c r="I24" s="214"/>
      <c r="J24" s="214"/>
      <c r="K24" s="215"/>
      <c r="L24" s="215"/>
      <c r="M24" s="215"/>
      <c r="N24" s="215"/>
      <c r="O24" s="207"/>
    </row>
    <row r="25" spans="1:15" ht="13.5" thickBot="1">
      <c r="A25" s="894" t="s">
        <v>126</v>
      </c>
      <c r="B25" s="895"/>
      <c r="C25" s="253"/>
      <c r="D25" s="254"/>
      <c r="E25" s="255"/>
      <c r="F25" s="255"/>
      <c r="G25" s="256"/>
      <c r="H25" s="256"/>
      <c r="I25" s="257"/>
      <c r="J25" s="257"/>
      <c r="K25" s="257"/>
      <c r="L25" s="257"/>
      <c r="M25" s="257"/>
      <c r="N25" s="258"/>
      <c r="O25" s="99"/>
    </row>
    <row r="26" spans="1:15">
      <c r="A26" s="915"/>
      <c r="B26" s="916"/>
      <c r="C26" s="916"/>
      <c r="D26" s="916"/>
      <c r="E26" s="916"/>
      <c r="F26" s="916"/>
      <c r="G26" s="916"/>
      <c r="H26" s="916"/>
      <c r="I26" s="916"/>
      <c r="J26" s="916"/>
      <c r="K26" s="916"/>
      <c r="L26" s="916"/>
      <c r="M26" s="916"/>
      <c r="N26" s="917"/>
    </row>
    <row r="27" spans="1:15">
      <c r="A27" s="918"/>
      <c r="B27" s="919"/>
      <c r="C27" s="919"/>
      <c r="D27" s="919"/>
      <c r="E27" s="919"/>
      <c r="F27" s="919"/>
      <c r="G27" s="919"/>
      <c r="H27" s="919"/>
      <c r="I27" s="919"/>
      <c r="J27" s="919"/>
      <c r="K27" s="919"/>
      <c r="L27" s="919"/>
      <c r="M27" s="919"/>
      <c r="N27" s="920"/>
    </row>
    <row r="28" spans="1:15">
      <c r="A28" s="918"/>
      <c r="B28" s="919"/>
      <c r="C28" s="919"/>
      <c r="D28" s="919"/>
      <c r="E28" s="919"/>
      <c r="F28" s="919"/>
      <c r="G28" s="919"/>
      <c r="H28" s="919"/>
      <c r="I28" s="919"/>
      <c r="J28" s="919"/>
      <c r="K28" s="919"/>
      <c r="L28" s="919"/>
      <c r="M28" s="919"/>
      <c r="N28" s="920"/>
    </row>
    <row r="29" spans="1:15">
      <c r="A29" s="918"/>
      <c r="B29" s="919"/>
      <c r="C29" s="919"/>
      <c r="D29" s="919"/>
      <c r="E29" s="919"/>
      <c r="F29" s="919"/>
      <c r="G29" s="919"/>
      <c r="H29" s="919"/>
      <c r="I29" s="919"/>
      <c r="J29" s="919"/>
      <c r="K29" s="919"/>
      <c r="L29" s="919"/>
      <c r="M29" s="919"/>
      <c r="N29" s="920"/>
    </row>
    <row r="30" spans="1:15">
      <c r="A30" s="918"/>
      <c r="B30" s="919"/>
      <c r="C30" s="919"/>
      <c r="D30" s="919"/>
      <c r="E30" s="919"/>
      <c r="F30" s="919"/>
      <c r="G30" s="919"/>
      <c r="H30" s="919"/>
      <c r="I30" s="919"/>
      <c r="J30" s="919"/>
      <c r="K30" s="919"/>
      <c r="L30" s="919"/>
      <c r="M30" s="919"/>
      <c r="N30" s="920"/>
    </row>
    <row r="31" spans="1:15">
      <c r="A31" s="918"/>
      <c r="B31" s="919"/>
      <c r="C31" s="919"/>
      <c r="D31" s="919"/>
      <c r="E31" s="919"/>
      <c r="F31" s="919"/>
      <c r="G31" s="919"/>
      <c r="H31" s="919"/>
      <c r="I31" s="919"/>
      <c r="J31" s="919"/>
      <c r="K31" s="919"/>
      <c r="L31" s="919"/>
      <c r="M31" s="919"/>
      <c r="N31" s="920"/>
    </row>
    <row r="32" spans="1:15">
      <c r="A32" s="918"/>
      <c r="B32" s="919"/>
      <c r="C32" s="919"/>
      <c r="D32" s="919"/>
      <c r="E32" s="919"/>
      <c r="F32" s="919"/>
      <c r="G32" s="919"/>
      <c r="H32" s="919"/>
      <c r="I32" s="919"/>
      <c r="J32" s="919"/>
      <c r="K32" s="919"/>
      <c r="L32" s="919"/>
      <c r="M32" s="919"/>
      <c r="N32" s="920"/>
    </row>
    <row r="33" spans="1:14">
      <c r="A33" s="918"/>
      <c r="B33" s="919"/>
      <c r="C33" s="919"/>
      <c r="D33" s="919"/>
      <c r="E33" s="919"/>
      <c r="F33" s="919"/>
      <c r="G33" s="919"/>
      <c r="H33" s="919"/>
      <c r="I33" s="919"/>
      <c r="J33" s="919"/>
      <c r="K33" s="919"/>
      <c r="L33" s="919"/>
      <c r="M33" s="919"/>
      <c r="N33" s="920"/>
    </row>
    <row r="34" spans="1:14">
      <c r="A34" s="918"/>
      <c r="B34" s="919"/>
      <c r="C34" s="919"/>
      <c r="D34" s="919"/>
      <c r="E34" s="919"/>
      <c r="F34" s="919"/>
      <c r="G34" s="919"/>
      <c r="H34" s="919"/>
      <c r="I34" s="919"/>
      <c r="J34" s="919"/>
      <c r="K34" s="919"/>
      <c r="L34" s="919"/>
      <c r="M34" s="919"/>
      <c r="N34" s="920"/>
    </row>
    <row r="35" spans="1:14">
      <c r="A35" s="918"/>
      <c r="B35" s="919"/>
      <c r="C35" s="919"/>
      <c r="D35" s="919"/>
      <c r="E35" s="919"/>
      <c r="F35" s="919"/>
      <c r="G35" s="919"/>
      <c r="H35" s="919"/>
      <c r="I35" s="919"/>
      <c r="J35" s="919"/>
      <c r="K35" s="919"/>
      <c r="L35" s="919"/>
      <c r="M35" s="919"/>
      <c r="N35" s="920"/>
    </row>
    <row r="36" spans="1:14">
      <c r="A36" s="918"/>
      <c r="B36" s="919"/>
      <c r="C36" s="919"/>
      <c r="D36" s="919"/>
      <c r="E36" s="919"/>
      <c r="F36" s="919"/>
      <c r="G36" s="919"/>
      <c r="H36" s="919"/>
      <c r="I36" s="919"/>
      <c r="J36" s="919"/>
      <c r="K36" s="919"/>
      <c r="L36" s="919"/>
      <c r="M36" s="919"/>
      <c r="N36" s="920"/>
    </row>
    <row r="37" spans="1:14">
      <c r="A37" s="918"/>
      <c r="B37" s="919"/>
      <c r="C37" s="919"/>
      <c r="D37" s="919"/>
      <c r="E37" s="919"/>
      <c r="F37" s="919"/>
      <c r="G37" s="919"/>
      <c r="H37" s="919"/>
      <c r="I37" s="919"/>
      <c r="J37" s="919"/>
      <c r="K37" s="919"/>
      <c r="L37" s="919"/>
      <c r="M37" s="919"/>
      <c r="N37" s="920"/>
    </row>
    <row r="38" spans="1:14">
      <c r="A38" s="918"/>
      <c r="B38" s="919"/>
      <c r="C38" s="919"/>
      <c r="D38" s="919"/>
      <c r="E38" s="919"/>
      <c r="F38" s="919"/>
      <c r="G38" s="919"/>
      <c r="H38" s="919"/>
      <c r="I38" s="919"/>
      <c r="J38" s="919"/>
      <c r="K38" s="919"/>
      <c r="L38" s="919"/>
      <c r="M38" s="919"/>
      <c r="N38" s="920"/>
    </row>
    <row r="39" spans="1:14">
      <c r="A39" s="918"/>
      <c r="B39" s="919"/>
      <c r="C39" s="919"/>
      <c r="D39" s="919"/>
      <c r="E39" s="919"/>
      <c r="F39" s="919"/>
      <c r="G39" s="919"/>
      <c r="H39" s="919"/>
      <c r="I39" s="919"/>
      <c r="J39" s="919"/>
      <c r="K39" s="919"/>
      <c r="L39" s="919"/>
      <c r="M39" s="919"/>
      <c r="N39" s="920"/>
    </row>
    <row r="40" spans="1:14">
      <c r="A40" s="918"/>
      <c r="B40" s="919"/>
      <c r="C40" s="919"/>
      <c r="D40" s="919"/>
      <c r="E40" s="919"/>
      <c r="F40" s="919"/>
      <c r="G40" s="919"/>
      <c r="H40" s="919"/>
      <c r="I40" s="919"/>
      <c r="J40" s="919"/>
      <c r="K40" s="919"/>
      <c r="L40" s="919"/>
      <c r="M40" s="919"/>
      <c r="N40" s="920"/>
    </row>
    <row r="41" spans="1:14">
      <c r="A41" s="918"/>
      <c r="B41" s="919"/>
      <c r="C41" s="919"/>
      <c r="D41" s="919"/>
      <c r="E41" s="919"/>
      <c r="F41" s="919"/>
      <c r="G41" s="919"/>
      <c r="H41" s="919"/>
      <c r="I41" s="919"/>
      <c r="J41" s="919"/>
      <c r="K41" s="919"/>
      <c r="L41" s="919"/>
      <c r="M41" s="919"/>
      <c r="N41" s="920"/>
    </row>
    <row r="42" spans="1:14">
      <c r="A42" s="918"/>
      <c r="B42" s="919"/>
      <c r="C42" s="919"/>
      <c r="D42" s="919"/>
      <c r="E42" s="919"/>
      <c r="F42" s="919"/>
      <c r="G42" s="919"/>
      <c r="H42" s="919"/>
      <c r="I42" s="919"/>
      <c r="J42" s="919"/>
      <c r="K42" s="919"/>
      <c r="L42" s="919"/>
      <c r="M42" s="919"/>
      <c r="N42" s="920"/>
    </row>
    <row r="43" spans="1:14" ht="13.5" thickBot="1">
      <c r="A43" s="921"/>
      <c r="B43" s="922"/>
      <c r="C43" s="922"/>
      <c r="D43" s="922"/>
      <c r="E43" s="922"/>
      <c r="F43" s="922"/>
      <c r="G43" s="922"/>
      <c r="H43" s="922"/>
      <c r="I43" s="922"/>
      <c r="J43" s="922"/>
      <c r="K43" s="922"/>
      <c r="L43" s="922"/>
      <c r="M43" s="922"/>
      <c r="N43" s="923"/>
    </row>
    <row r="44" spans="1:14">
      <c r="A44" s="885" t="s">
        <v>44</v>
      </c>
      <c r="B44" s="886"/>
      <c r="C44" s="886"/>
      <c r="D44" s="886"/>
      <c r="E44" s="893" t="s">
        <v>63</v>
      </c>
      <c r="F44" s="891"/>
      <c r="G44" s="891"/>
      <c r="H44" s="892"/>
      <c r="I44" s="891" t="s">
        <v>70</v>
      </c>
      <c r="J44" s="892"/>
      <c r="K44" s="885" t="s">
        <v>45</v>
      </c>
      <c r="L44" s="886"/>
      <c r="M44" s="886"/>
      <c r="N44" s="887"/>
    </row>
    <row r="45" spans="1:14" ht="13.5" thickBot="1">
      <c r="A45" s="233" t="s">
        <v>55</v>
      </c>
      <c r="B45" s="234" t="s">
        <v>46</v>
      </c>
      <c r="C45" s="235" t="s">
        <v>47</v>
      </c>
      <c r="D45" s="236" t="s">
        <v>48</v>
      </c>
      <c r="E45" s="530" t="s">
        <v>61</v>
      </c>
      <c r="F45" s="531"/>
      <c r="G45" s="531" t="s">
        <v>62</v>
      </c>
      <c r="H45" s="532"/>
      <c r="I45" s="237" t="s">
        <v>49</v>
      </c>
      <c r="J45" s="238" t="s">
        <v>50</v>
      </c>
      <c r="K45" s="530" t="s">
        <v>51</v>
      </c>
      <c r="L45" s="531" t="s">
        <v>52</v>
      </c>
      <c r="M45" s="241" t="s">
        <v>101</v>
      </c>
      <c r="N45" s="532" t="s">
        <v>102</v>
      </c>
    </row>
    <row r="46" spans="1:14" ht="13.5" thickBot="1">
      <c r="A46" s="930" t="s">
        <v>158</v>
      </c>
      <c r="B46" s="931"/>
      <c r="C46" s="931"/>
      <c r="D46" s="931"/>
      <c r="E46" s="931"/>
      <c r="F46" s="931"/>
      <c r="G46" s="931"/>
      <c r="H46" s="931"/>
      <c r="I46" s="931"/>
      <c r="J46" s="931"/>
      <c r="K46" s="931"/>
      <c r="L46" s="931"/>
      <c r="M46" s="931"/>
      <c r="N46" s="932"/>
    </row>
    <row r="47" spans="1:14" ht="22.5">
      <c r="A47" s="127"/>
      <c r="B47" s="93"/>
      <c r="C47" s="89" t="s">
        <v>30</v>
      </c>
      <c r="D47" s="197"/>
      <c r="E47" s="159">
        <v>100</v>
      </c>
      <c r="F47" s="158" t="s">
        <v>69</v>
      </c>
      <c r="G47" s="159">
        <f>E47*J47</f>
        <v>100</v>
      </c>
      <c r="H47" s="160" t="s">
        <v>69</v>
      </c>
      <c r="I47" s="150">
        <v>1</v>
      </c>
      <c r="J47" s="151">
        <v>1</v>
      </c>
      <c r="K47" s="88" t="s">
        <v>83</v>
      </c>
      <c r="L47" s="92" t="s">
        <v>60</v>
      </c>
      <c r="M47" s="92" t="s">
        <v>60</v>
      </c>
      <c r="N47" s="85" t="s">
        <v>81</v>
      </c>
    </row>
    <row r="48" spans="1:14" ht="22.5">
      <c r="A48" s="56"/>
      <c r="B48" s="53"/>
      <c r="C48" s="52" t="s">
        <v>31</v>
      </c>
      <c r="D48" s="198"/>
      <c r="E48" s="159">
        <v>6</v>
      </c>
      <c r="F48" s="158" t="s">
        <v>69</v>
      </c>
      <c r="G48" s="161">
        <v>6</v>
      </c>
      <c r="H48" s="162" t="s">
        <v>69</v>
      </c>
      <c r="I48" s="152">
        <v>2</v>
      </c>
      <c r="J48" s="163" t="s">
        <v>105</v>
      </c>
      <c r="K48" s="67" t="s">
        <v>82</v>
      </c>
      <c r="L48" s="67" t="s">
        <v>60</v>
      </c>
      <c r="M48" s="67" t="s">
        <v>60</v>
      </c>
      <c r="N48" s="68" t="s">
        <v>57</v>
      </c>
    </row>
    <row r="49" spans="1:16" ht="22.5">
      <c r="A49" s="56"/>
      <c r="B49" s="53"/>
      <c r="C49" s="52" t="s">
        <v>25</v>
      </c>
      <c r="D49" s="198"/>
      <c r="E49" s="161">
        <f>500*1.3</f>
        <v>650</v>
      </c>
      <c r="F49" s="165" t="s">
        <v>69</v>
      </c>
      <c r="G49" s="166">
        <f xml:space="preserve"> E49*J49</f>
        <v>650</v>
      </c>
      <c r="H49" s="162" t="s">
        <v>69</v>
      </c>
      <c r="I49" s="153">
        <v>500</v>
      </c>
      <c r="J49" s="154">
        <v>1</v>
      </c>
      <c r="K49" s="58" t="s">
        <v>84</v>
      </c>
      <c r="L49" s="67" t="s">
        <v>60</v>
      </c>
      <c r="M49" s="67" t="s">
        <v>60</v>
      </c>
      <c r="N49" s="68" t="s">
        <v>127</v>
      </c>
    </row>
    <row r="50" spans="1:16" ht="22.5">
      <c r="A50" s="56"/>
      <c r="B50" s="53"/>
      <c r="C50" s="52" t="s">
        <v>26</v>
      </c>
      <c r="D50" s="198"/>
      <c r="E50" s="161">
        <v>100</v>
      </c>
      <c r="F50" s="165" t="s">
        <v>69</v>
      </c>
      <c r="G50" s="159">
        <f xml:space="preserve"> E50*J50</f>
        <v>100</v>
      </c>
      <c r="H50" s="160" t="s">
        <v>69</v>
      </c>
      <c r="I50" s="153">
        <v>40</v>
      </c>
      <c r="J50" s="154">
        <v>1</v>
      </c>
      <c r="K50" s="58"/>
      <c r="L50" s="67" t="s">
        <v>60</v>
      </c>
      <c r="M50" s="67" t="s">
        <v>60</v>
      </c>
      <c r="N50" s="68" t="s">
        <v>127</v>
      </c>
    </row>
    <row r="51" spans="1:16" ht="34.5" thickBot="1">
      <c r="A51" s="91"/>
      <c r="B51" s="54"/>
      <c r="C51" s="90" t="s">
        <v>27</v>
      </c>
      <c r="D51" s="199"/>
      <c r="E51" s="169">
        <v>12</v>
      </c>
      <c r="F51" s="168" t="s">
        <v>69</v>
      </c>
      <c r="G51" s="169">
        <f xml:space="preserve"> E51*J51</f>
        <v>12</v>
      </c>
      <c r="H51" s="170" t="s">
        <v>69</v>
      </c>
      <c r="I51" s="155">
        <v>3</v>
      </c>
      <c r="J51" s="156">
        <v>1</v>
      </c>
      <c r="K51" s="104" t="s">
        <v>85</v>
      </c>
      <c r="L51" s="74" t="s">
        <v>60</v>
      </c>
      <c r="M51" s="74" t="s">
        <v>60</v>
      </c>
      <c r="N51" s="75" t="s">
        <v>57</v>
      </c>
    </row>
    <row r="52" spans="1:16">
      <c r="A52" s="259" t="s">
        <v>13</v>
      </c>
      <c r="B52" s="260"/>
      <c r="C52" s="261"/>
      <c r="D52" s="262"/>
      <c r="E52" s="263">
        <f>SUM(E47:E51)</f>
        <v>868</v>
      </c>
      <c r="F52" s="264" t="s">
        <v>69</v>
      </c>
      <c r="G52" s="263">
        <f>SUM(G47:G51)</f>
        <v>868</v>
      </c>
      <c r="H52" s="265" t="s">
        <v>69</v>
      </c>
      <c r="I52" s="266"/>
      <c r="J52" s="267"/>
      <c r="K52" s="266"/>
      <c r="L52" s="268"/>
      <c r="M52" s="268"/>
      <c r="N52" s="267"/>
    </row>
    <row r="53" spans="1:16" ht="13.5" thickBot="1">
      <c r="A53" s="269" t="s">
        <v>33</v>
      </c>
      <c r="B53" s="270"/>
      <c r="C53" s="271"/>
      <c r="D53" s="272"/>
      <c r="E53" s="273">
        <f>E52*0.2</f>
        <v>173.60000000000002</v>
      </c>
      <c r="F53" s="274" t="s">
        <v>69</v>
      </c>
      <c r="G53" s="273">
        <f>G52*0.2</f>
        <v>173.60000000000002</v>
      </c>
      <c r="H53" s="275" t="s">
        <v>69</v>
      </c>
      <c r="I53" s="276"/>
      <c r="J53" s="277"/>
      <c r="K53" s="276"/>
      <c r="L53" s="278"/>
      <c r="M53" s="278"/>
      <c r="N53" s="277"/>
    </row>
    <row r="54" spans="1:16" ht="13.5" thickBot="1">
      <c r="A54" s="279" t="s">
        <v>119</v>
      </c>
      <c r="B54" s="280"/>
      <c r="C54" s="281"/>
      <c r="D54" s="282"/>
      <c r="E54" s="283">
        <f>SUM(E52:E53)</f>
        <v>1041.5999999999999</v>
      </c>
      <c r="F54" s="284" t="s">
        <v>69</v>
      </c>
      <c r="G54" s="284">
        <f>SUM(G52:G53)</f>
        <v>1041.5999999999999</v>
      </c>
      <c r="H54" s="285" t="s">
        <v>69</v>
      </c>
      <c r="I54" s="286"/>
      <c r="J54" s="287"/>
      <c r="K54" s="287"/>
      <c r="L54" s="287"/>
      <c r="M54" s="287"/>
      <c r="N54" s="288"/>
    </row>
    <row r="55" spans="1:16" ht="13.5" thickBot="1">
      <c r="A55" s="36"/>
      <c r="B55" s="37"/>
      <c r="C55" s="15"/>
      <c r="D55" s="9"/>
      <c r="E55" s="81"/>
      <c r="F55" s="82"/>
      <c r="G55" s="81"/>
      <c r="H55" s="82"/>
      <c r="I55" s="86"/>
      <c r="J55" s="86"/>
      <c r="K55" s="3"/>
      <c r="L55" s="3"/>
      <c r="M55" s="3"/>
      <c r="N55" s="3"/>
    </row>
    <row r="56" spans="1:16" ht="13.5" thickBot="1">
      <c r="A56" s="289" t="s">
        <v>126</v>
      </c>
      <c r="B56" s="290"/>
      <c r="C56" s="291"/>
      <c r="D56" s="292"/>
      <c r="E56" s="293"/>
      <c r="F56" s="293"/>
      <c r="G56" s="294"/>
      <c r="H56" s="294"/>
      <c r="I56" s="295"/>
      <c r="J56" s="295"/>
      <c r="K56" s="295"/>
      <c r="L56" s="295"/>
      <c r="M56" s="295"/>
      <c r="N56" s="296"/>
    </row>
    <row r="57" spans="1:16">
      <c r="A57" s="136"/>
      <c r="B57" s="134"/>
      <c r="C57" s="134"/>
      <c r="D57" s="134"/>
      <c r="E57" s="134"/>
      <c r="F57" s="134"/>
      <c r="G57" s="134"/>
      <c r="H57" s="134"/>
      <c r="I57" s="134"/>
      <c r="J57" s="134"/>
      <c r="K57" s="134"/>
      <c r="L57" s="134"/>
      <c r="M57" s="134"/>
      <c r="N57" s="137"/>
    </row>
    <row r="58" spans="1:16">
      <c r="A58" s="138"/>
      <c r="B58" s="135"/>
      <c r="C58" s="135"/>
      <c r="D58" s="135"/>
      <c r="E58" s="135"/>
      <c r="F58" s="135"/>
      <c r="G58" s="135"/>
      <c r="H58" s="135"/>
      <c r="I58" s="135"/>
      <c r="J58" s="135"/>
      <c r="K58" s="135"/>
      <c r="L58" s="135"/>
      <c r="M58" s="135"/>
      <c r="N58" s="139"/>
      <c r="P58" t="s">
        <v>190</v>
      </c>
    </row>
    <row r="59" spans="1:16">
      <c r="A59" s="138"/>
      <c r="B59" s="135"/>
      <c r="C59" s="135"/>
      <c r="D59" s="135"/>
      <c r="E59" s="135"/>
      <c r="F59" s="135"/>
      <c r="G59" s="135"/>
      <c r="H59" s="135"/>
      <c r="I59" s="135"/>
      <c r="J59" s="135"/>
      <c r="K59" s="135"/>
      <c r="L59" s="135"/>
      <c r="M59" s="135"/>
      <c r="N59" s="139"/>
    </row>
    <row r="60" spans="1:16">
      <c r="A60" s="138"/>
      <c r="B60" s="135"/>
      <c r="C60" s="135"/>
      <c r="D60" s="135"/>
      <c r="E60" s="135"/>
      <c r="F60" s="135"/>
      <c r="G60" s="135"/>
      <c r="H60" s="135"/>
      <c r="I60" s="135"/>
      <c r="J60" s="135"/>
      <c r="K60" s="135"/>
      <c r="L60" s="135"/>
      <c r="M60" s="135"/>
      <c r="N60" s="139"/>
    </row>
    <row r="61" spans="1:16">
      <c r="A61" s="138"/>
      <c r="B61" s="135"/>
      <c r="C61" s="135"/>
      <c r="D61" s="135"/>
      <c r="E61" s="135"/>
      <c r="F61" s="135"/>
      <c r="G61" s="135"/>
      <c r="H61" s="135"/>
      <c r="I61" s="135"/>
      <c r="J61" s="135"/>
      <c r="K61" s="135"/>
      <c r="L61" s="135"/>
      <c r="M61" s="135"/>
      <c r="N61" s="139"/>
    </row>
    <row r="62" spans="1:16">
      <c r="A62" s="138"/>
      <c r="B62" s="135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9"/>
    </row>
    <row r="63" spans="1:16">
      <c r="A63" s="138"/>
      <c r="B63" s="135"/>
      <c r="C63" s="135"/>
      <c r="D63" s="135"/>
      <c r="E63" s="135"/>
      <c r="F63" s="135"/>
      <c r="G63" s="135"/>
      <c r="H63" s="135"/>
      <c r="I63" s="135"/>
      <c r="J63" s="135"/>
      <c r="K63" s="135"/>
      <c r="L63" s="135"/>
      <c r="M63" s="135"/>
      <c r="N63" s="139"/>
    </row>
    <row r="64" spans="1:16">
      <c r="A64" s="138"/>
      <c r="B64" s="135"/>
      <c r="C64" s="135"/>
      <c r="D64" s="135"/>
      <c r="E64" s="135"/>
      <c r="F64" s="135"/>
      <c r="G64" s="135"/>
      <c r="H64" s="135"/>
      <c r="I64" s="135"/>
      <c r="J64" s="135"/>
      <c r="K64" s="135"/>
      <c r="L64" s="135"/>
      <c r="M64" s="135"/>
      <c r="N64" s="139"/>
    </row>
    <row r="65" spans="1:14">
      <c r="A65" s="138"/>
      <c r="B65" s="135"/>
      <c r="C65" s="135"/>
      <c r="D65" s="135"/>
      <c r="E65" s="135"/>
      <c r="F65" s="135"/>
      <c r="G65" s="135"/>
      <c r="H65" s="135"/>
      <c r="I65" s="135"/>
      <c r="J65" s="135"/>
      <c r="K65" s="135"/>
      <c r="L65" s="135"/>
      <c r="M65" s="135"/>
      <c r="N65" s="139"/>
    </row>
    <row r="66" spans="1:14">
      <c r="A66" s="138"/>
      <c r="B66" s="135"/>
      <c r="C66" s="135"/>
      <c r="D66" s="135"/>
      <c r="E66" s="135"/>
      <c r="F66" s="135"/>
      <c r="G66" s="135"/>
      <c r="H66" s="135"/>
      <c r="I66" s="135"/>
      <c r="J66" s="135"/>
      <c r="K66" s="135"/>
      <c r="L66" s="135"/>
      <c r="M66" s="135"/>
      <c r="N66" s="139"/>
    </row>
    <row r="67" spans="1:14">
      <c r="A67" s="138"/>
      <c r="B67" s="135"/>
      <c r="C67" s="135"/>
      <c r="D67" s="135"/>
      <c r="E67" s="135"/>
      <c r="F67" s="135"/>
      <c r="G67" s="135"/>
      <c r="H67" s="135"/>
      <c r="I67" s="135"/>
      <c r="J67" s="135"/>
      <c r="K67" s="135"/>
      <c r="L67" s="135"/>
      <c r="M67" s="135"/>
      <c r="N67" s="139"/>
    </row>
    <row r="68" spans="1:14">
      <c r="A68" s="138"/>
      <c r="B68" s="135"/>
      <c r="C68" s="135"/>
      <c r="D68" s="135"/>
      <c r="E68" s="135"/>
      <c r="F68" s="135"/>
      <c r="G68" s="135"/>
      <c r="H68" s="135"/>
      <c r="I68" s="135"/>
      <c r="J68" s="135"/>
      <c r="K68" s="135"/>
      <c r="L68" s="135"/>
      <c r="M68" s="135"/>
      <c r="N68" s="139"/>
    </row>
    <row r="69" spans="1:14">
      <c r="A69" s="138"/>
      <c r="B69" s="135"/>
      <c r="C69" s="135"/>
      <c r="D69" s="135"/>
      <c r="E69" s="135"/>
      <c r="F69" s="135"/>
      <c r="G69" s="135"/>
      <c r="H69" s="135"/>
      <c r="I69" s="135"/>
      <c r="J69" s="135"/>
      <c r="K69" s="135"/>
      <c r="L69" s="135"/>
      <c r="M69" s="135"/>
      <c r="N69" s="139"/>
    </row>
    <row r="70" spans="1:14">
      <c r="A70" s="138"/>
      <c r="B70" s="135"/>
      <c r="C70" s="135"/>
      <c r="D70" s="135"/>
      <c r="E70" s="135"/>
      <c r="F70" s="135"/>
      <c r="G70" s="135"/>
      <c r="H70" s="135"/>
      <c r="I70" s="135"/>
      <c r="J70" s="135"/>
      <c r="K70" s="135"/>
      <c r="L70" s="135"/>
      <c r="M70" s="135"/>
      <c r="N70" s="139"/>
    </row>
    <row r="71" spans="1:14">
      <c r="A71" s="138"/>
      <c r="B71" s="135"/>
      <c r="C71" s="135"/>
      <c r="D71" s="135"/>
      <c r="E71" s="135"/>
      <c r="F71" s="135"/>
      <c r="G71" s="135"/>
      <c r="H71" s="135"/>
      <c r="I71" s="135"/>
      <c r="J71" s="135"/>
      <c r="K71" s="135"/>
      <c r="L71" s="135"/>
      <c r="M71" s="135"/>
      <c r="N71" s="139"/>
    </row>
    <row r="72" spans="1:14">
      <c r="A72" s="138"/>
      <c r="B72" s="135"/>
      <c r="C72" s="135"/>
      <c r="D72" s="135"/>
      <c r="E72" s="135"/>
      <c r="F72" s="135"/>
      <c r="G72" s="135"/>
      <c r="H72" s="135"/>
      <c r="I72" s="135"/>
      <c r="J72" s="135"/>
      <c r="K72" s="135"/>
      <c r="L72" s="135"/>
      <c r="M72" s="135"/>
      <c r="N72" s="139"/>
    </row>
    <row r="73" spans="1:14">
      <c r="A73" s="138"/>
      <c r="B73" s="135"/>
      <c r="C73" s="135"/>
      <c r="D73" s="135"/>
      <c r="E73" s="135"/>
      <c r="F73" s="135"/>
      <c r="G73" s="135"/>
      <c r="H73" s="135"/>
      <c r="I73" s="135"/>
      <c r="J73" s="135"/>
      <c r="K73" s="135"/>
      <c r="L73" s="135"/>
      <c r="M73" s="135"/>
      <c r="N73" s="139"/>
    </row>
    <row r="74" spans="1:14">
      <c r="A74" s="138"/>
      <c r="B74" s="135"/>
      <c r="C74" s="135"/>
      <c r="D74" s="135"/>
      <c r="E74" s="135"/>
      <c r="F74" s="135"/>
      <c r="G74" s="135"/>
      <c r="H74" s="135"/>
      <c r="I74" s="135"/>
      <c r="J74" s="135"/>
      <c r="K74" s="135"/>
      <c r="L74" s="135"/>
      <c r="M74" s="135"/>
      <c r="N74" s="139"/>
    </row>
    <row r="75" spans="1:14">
      <c r="A75" s="138"/>
      <c r="B75" s="135"/>
      <c r="C75" s="135"/>
      <c r="D75" s="135"/>
      <c r="E75" s="135"/>
      <c r="F75" s="135"/>
      <c r="G75" s="135"/>
      <c r="H75" s="135"/>
      <c r="I75" s="135"/>
      <c r="J75" s="135"/>
      <c r="K75" s="135"/>
      <c r="L75" s="135"/>
      <c r="M75" s="135"/>
      <c r="N75" s="139"/>
    </row>
    <row r="76" spans="1:14">
      <c r="A76" s="138"/>
      <c r="B76" s="135"/>
      <c r="C76" s="135"/>
      <c r="D76" s="135"/>
      <c r="E76" s="135"/>
      <c r="F76" s="135"/>
      <c r="G76" s="135"/>
      <c r="H76" s="135"/>
      <c r="I76" s="135"/>
      <c r="J76" s="135"/>
      <c r="K76" s="135"/>
      <c r="L76" s="135"/>
      <c r="M76" s="135"/>
      <c r="N76" s="139"/>
    </row>
    <row r="77" spans="1:14">
      <c r="A77" s="138"/>
      <c r="B77" s="135"/>
      <c r="C77" s="135"/>
      <c r="D77" s="135"/>
      <c r="E77" s="135"/>
      <c r="F77" s="135"/>
      <c r="G77" s="135"/>
      <c r="H77" s="135"/>
      <c r="I77" s="135"/>
      <c r="J77" s="135"/>
      <c r="K77" s="135"/>
      <c r="L77" s="135"/>
      <c r="M77" s="135"/>
      <c r="N77" s="139"/>
    </row>
    <row r="78" spans="1:14">
      <c r="A78" s="138"/>
      <c r="B78" s="135"/>
      <c r="C78" s="135"/>
      <c r="D78" s="135"/>
      <c r="E78" s="135"/>
      <c r="F78" s="135"/>
      <c r="G78" s="135"/>
      <c r="H78" s="135"/>
      <c r="I78" s="135"/>
      <c r="J78" s="135"/>
      <c r="K78" s="135"/>
      <c r="L78" s="135"/>
      <c r="M78" s="135"/>
      <c r="N78" s="139"/>
    </row>
    <row r="79" spans="1:14">
      <c r="A79" s="138"/>
      <c r="B79" s="135"/>
      <c r="C79" s="135"/>
      <c r="D79" s="135"/>
      <c r="E79" s="135"/>
      <c r="F79" s="135"/>
      <c r="G79" s="135"/>
      <c r="H79" s="135"/>
      <c r="I79" s="135"/>
      <c r="J79" s="135"/>
      <c r="K79" s="135"/>
      <c r="L79" s="135"/>
      <c r="M79" s="135"/>
      <c r="N79" s="139"/>
    </row>
    <row r="80" spans="1:14">
      <c r="A80" s="138"/>
      <c r="B80" s="135"/>
      <c r="C80" s="135"/>
      <c r="D80" s="135"/>
      <c r="E80" s="135"/>
      <c r="F80" s="135"/>
      <c r="G80" s="135"/>
      <c r="H80" s="135"/>
      <c r="I80" s="135"/>
      <c r="J80" s="135"/>
      <c r="K80" s="135"/>
      <c r="L80" s="135"/>
      <c r="M80" s="135"/>
      <c r="N80" s="139"/>
    </row>
    <row r="81" spans="1:14">
      <c r="A81" s="138"/>
      <c r="B81" s="135"/>
      <c r="C81" s="135"/>
      <c r="D81" s="135"/>
      <c r="E81" s="135"/>
      <c r="F81" s="135"/>
      <c r="G81" s="135"/>
      <c r="H81" s="135"/>
      <c r="I81" s="135"/>
      <c r="J81" s="135"/>
      <c r="K81" s="135"/>
      <c r="L81" s="135"/>
      <c r="M81" s="135"/>
      <c r="N81" s="139"/>
    </row>
    <row r="82" spans="1:14">
      <c r="A82" s="138"/>
      <c r="B82" s="135"/>
      <c r="C82" s="135"/>
      <c r="D82" s="135"/>
      <c r="E82" s="135"/>
      <c r="F82" s="135"/>
      <c r="G82" s="135"/>
      <c r="H82" s="135"/>
      <c r="I82" s="135"/>
      <c r="J82" s="135"/>
      <c r="K82" s="135"/>
      <c r="L82" s="135"/>
      <c r="M82" s="135"/>
      <c r="N82" s="139"/>
    </row>
    <row r="83" spans="1:14">
      <c r="A83" s="138"/>
      <c r="B83" s="135"/>
      <c r="C83" s="135"/>
      <c r="D83" s="135"/>
      <c r="E83" s="135"/>
      <c r="F83" s="135"/>
      <c r="G83" s="135"/>
      <c r="H83" s="135"/>
      <c r="I83" s="135"/>
      <c r="J83" s="135"/>
      <c r="K83" s="135"/>
      <c r="L83" s="135"/>
      <c r="M83" s="135"/>
      <c r="N83" s="139"/>
    </row>
    <row r="84" spans="1:14" ht="13.5" thickBot="1">
      <c r="A84" s="204"/>
      <c r="B84" s="205"/>
      <c r="C84" s="205"/>
      <c r="D84" s="205"/>
      <c r="E84" s="205"/>
      <c r="F84" s="205"/>
      <c r="G84" s="205"/>
      <c r="H84" s="205"/>
      <c r="I84" s="205"/>
      <c r="J84" s="205"/>
      <c r="K84" s="205"/>
      <c r="L84" s="205"/>
      <c r="M84" s="205"/>
      <c r="N84" s="206"/>
    </row>
    <row r="85" spans="1:14" ht="15.75" thickBot="1">
      <c r="A85" s="462" t="s">
        <v>44</v>
      </c>
      <c r="B85" s="463"/>
      <c r="C85" s="463"/>
      <c r="D85" s="463"/>
      <c r="E85" s="933" t="s">
        <v>63</v>
      </c>
      <c r="F85" s="935"/>
      <c r="G85" s="935"/>
      <c r="H85" s="934"/>
      <c r="I85" s="933" t="s">
        <v>70</v>
      </c>
      <c r="J85" s="934"/>
      <c r="K85" s="933" t="s">
        <v>45</v>
      </c>
      <c r="L85" s="935"/>
      <c r="M85" s="935"/>
      <c r="N85" s="934"/>
    </row>
    <row r="86" spans="1:14" ht="15.75" thickBot="1">
      <c r="A86" s="437" t="s">
        <v>55</v>
      </c>
      <c r="B86" s="438" t="s">
        <v>46</v>
      </c>
      <c r="C86" s="439" t="s">
        <v>47</v>
      </c>
      <c r="D86" s="440" t="s">
        <v>48</v>
      </c>
      <c r="E86" s="441" t="s">
        <v>61</v>
      </c>
      <c r="F86" s="442"/>
      <c r="G86" s="440" t="s">
        <v>62</v>
      </c>
      <c r="H86" s="443"/>
      <c r="I86" s="444" t="s">
        <v>49</v>
      </c>
      <c r="J86" s="445" t="s">
        <v>50</v>
      </c>
      <c r="K86" s="442" t="s">
        <v>51</v>
      </c>
      <c r="L86" s="439" t="s">
        <v>212</v>
      </c>
      <c r="M86" s="438" t="s">
        <v>213</v>
      </c>
      <c r="N86" s="445" t="s">
        <v>54</v>
      </c>
    </row>
    <row r="87" spans="1:14" ht="16.5" thickBot="1">
      <c r="A87" s="436" t="s">
        <v>125</v>
      </c>
      <c r="B87" s="461"/>
      <c r="C87" s="461"/>
      <c r="D87" s="461"/>
      <c r="E87" s="461"/>
      <c r="F87" s="461"/>
      <c r="G87" s="461"/>
      <c r="H87" s="461"/>
      <c r="I87" s="461"/>
      <c r="J87" s="461"/>
      <c r="K87" s="461"/>
      <c r="L87" s="461"/>
      <c r="M87" s="461"/>
      <c r="N87" s="435"/>
    </row>
    <row r="88" spans="1:14" ht="16.5" thickBot="1">
      <c r="A88" s="436" t="s">
        <v>124</v>
      </c>
      <c r="B88" s="461"/>
      <c r="C88" s="461"/>
      <c r="D88" s="461"/>
      <c r="E88" s="461"/>
      <c r="F88" s="461"/>
      <c r="G88" s="461"/>
      <c r="H88" s="461"/>
      <c r="I88" s="461"/>
      <c r="J88" s="461"/>
      <c r="K88" s="461"/>
      <c r="L88" s="461"/>
      <c r="M88" s="461"/>
      <c r="N88" s="435"/>
    </row>
    <row r="89" spans="1:14" ht="15" customHeight="1" thickBot="1">
      <c r="A89" s="564" t="s">
        <v>195</v>
      </c>
      <c r="B89" s="565"/>
      <c r="C89" s="565"/>
      <c r="D89" s="565"/>
      <c r="E89" s="565"/>
      <c r="F89" s="565"/>
      <c r="G89" s="879" t="s">
        <v>253</v>
      </c>
      <c r="H89" s="879"/>
      <c r="I89" s="565"/>
      <c r="J89" s="565"/>
      <c r="K89" s="565"/>
      <c r="L89" s="565"/>
      <c r="M89" s="565"/>
      <c r="N89" s="566"/>
    </row>
    <row r="90" spans="1:14" ht="22.5" customHeight="1">
      <c r="A90" s="465"/>
      <c r="B90" s="466" t="s">
        <v>93</v>
      </c>
      <c r="C90" s="195"/>
      <c r="D90" s="467" t="s">
        <v>113</v>
      </c>
      <c r="E90" s="468">
        <v>150</v>
      </c>
      <c r="F90" s="469" t="s">
        <v>69</v>
      </c>
      <c r="G90" s="469">
        <v>150</v>
      </c>
      <c r="H90" s="470" t="s">
        <v>69</v>
      </c>
      <c r="I90" s="471">
        <v>15</v>
      </c>
      <c r="J90" s="472">
        <v>1</v>
      </c>
      <c r="K90" s="473"/>
      <c r="L90" s="474" t="s">
        <v>199</v>
      </c>
      <c r="M90" s="474" t="s">
        <v>200</v>
      </c>
      <c r="N90" s="475" t="s">
        <v>80</v>
      </c>
    </row>
    <row r="91" spans="1:14" ht="22.5">
      <c r="A91" s="56"/>
      <c r="B91" s="59" t="s">
        <v>204</v>
      </c>
      <c r="C91" s="124"/>
      <c r="D91" s="446" t="s">
        <v>198</v>
      </c>
      <c r="E91" s="58">
        <v>10</v>
      </c>
      <c r="F91" s="69" t="s">
        <v>69</v>
      </c>
      <c r="G91" s="69">
        <f>E91*J91</f>
        <v>10</v>
      </c>
      <c r="H91" s="55" t="s">
        <v>69</v>
      </c>
      <c r="I91" s="130">
        <v>2</v>
      </c>
      <c r="J91" s="57">
        <v>1</v>
      </c>
      <c r="K91" s="128" t="s">
        <v>231</v>
      </c>
      <c r="L91" s="67" t="s">
        <v>230</v>
      </c>
      <c r="M91" s="67" t="s">
        <v>200</v>
      </c>
      <c r="N91" s="75" t="s">
        <v>80</v>
      </c>
    </row>
    <row r="92" spans="1:14" ht="22.5" customHeight="1">
      <c r="A92" s="97"/>
      <c r="B92" s="447" t="s">
        <v>206</v>
      </c>
      <c r="C92" s="124"/>
      <c r="D92" s="448" t="s">
        <v>205</v>
      </c>
      <c r="E92" s="99"/>
      <c r="F92" s="99"/>
      <c r="G92" s="99"/>
      <c r="H92" s="99"/>
      <c r="I92" s="99"/>
      <c r="J92" s="99"/>
      <c r="K92" s="128" t="s">
        <v>91</v>
      </c>
      <c r="L92" s="99"/>
      <c r="M92" s="99"/>
      <c r="N92" s="190"/>
    </row>
    <row r="93" spans="1:14" ht="23.25" thickBot="1">
      <c r="A93" s="476"/>
      <c r="B93" s="477" t="s">
        <v>207</v>
      </c>
      <c r="C93" s="478"/>
      <c r="D93" s="479" t="s">
        <v>197</v>
      </c>
      <c r="E93" s="480">
        <v>10</v>
      </c>
      <c r="F93" s="481" t="s">
        <v>69</v>
      </c>
      <c r="G93" s="482">
        <f>E93*J93</f>
        <v>50</v>
      </c>
      <c r="H93" s="483" t="s">
        <v>69</v>
      </c>
      <c r="I93" s="484">
        <v>20</v>
      </c>
      <c r="J93" s="485">
        <v>5</v>
      </c>
      <c r="K93" s="486" t="s">
        <v>133</v>
      </c>
      <c r="L93" s="477" t="s">
        <v>199</v>
      </c>
      <c r="M93" s="477" t="s">
        <v>200</v>
      </c>
      <c r="N93" s="487" t="s">
        <v>81</v>
      </c>
    </row>
    <row r="94" spans="1:14" ht="15" customHeight="1" thickBot="1">
      <c r="A94" s="488" t="s">
        <v>196</v>
      </c>
      <c r="B94" s="489"/>
      <c r="C94" s="489"/>
      <c r="D94" s="489"/>
      <c r="E94" s="489"/>
      <c r="F94" s="489"/>
      <c r="G94" s="879" t="s">
        <v>254</v>
      </c>
      <c r="H94" s="879"/>
      <c r="I94" s="489"/>
      <c r="J94" s="489"/>
      <c r="K94" s="489"/>
      <c r="L94" s="489"/>
      <c r="M94" s="489"/>
      <c r="N94" s="490"/>
    </row>
    <row r="95" spans="1:14" ht="22.5" customHeight="1">
      <c r="A95" s="491"/>
      <c r="B95" s="474" t="s">
        <v>203</v>
      </c>
      <c r="C95" s="469" t="s">
        <v>118</v>
      </c>
      <c r="D95" s="492" t="s">
        <v>128</v>
      </c>
      <c r="E95" s="468">
        <v>2640</v>
      </c>
      <c r="F95" s="493" t="s">
        <v>69</v>
      </c>
      <c r="G95" s="469">
        <f>E95*J95</f>
        <v>2640</v>
      </c>
      <c r="H95" s="475" t="s">
        <v>69</v>
      </c>
      <c r="I95" s="471">
        <v>600</v>
      </c>
      <c r="J95" s="472">
        <v>1</v>
      </c>
      <c r="K95" s="494" t="s">
        <v>135</v>
      </c>
      <c r="L95" s="474" t="s">
        <v>199</v>
      </c>
      <c r="M95" s="474" t="s">
        <v>200</v>
      </c>
      <c r="N95" s="475" t="s">
        <v>80</v>
      </c>
    </row>
    <row r="96" spans="1:14" ht="22.5" customHeight="1">
      <c r="A96" s="76"/>
      <c r="B96" s="67" t="s">
        <v>89</v>
      </c>
      <c r="C96" s="124"/>
      <c r="D96" s="63" t="s">
        <v>17</v>
      </c>
      <c r="E96" s="58">
        <v>330</v>
      </c>
      <c r="F96" s="69" t="s">
        <v>69</v>
      </c>
      <c r="G96" s="69">
        <f>E96*J96</f>
        <v>330</v>
      </c>
      <c r="H96" s="55" t="s">
        <v>69</v>
      </c>
      <c r="I96" s="130">
        <v>100</v>
      </c>
      <c r="J96" s="57">
        <v>1</v>
      </c>
      <c r="K96" s="200" t="s">
        <v>136</v>
      </c>
      <c r="L96" s="67" t="s">
        <v>199</v>
      </c>
      <c r="M96" s="67" t="s">
        <v>200</v>
      </c>
      <c r="N96" s="75" t="s">
        <v>80</v>
      </c>
    </row>
    <row r="97" spans="1:14" ht="22.5" customHeight="1">
      <c r="A97" s="76"/>
      <c r="B97" s="74" t="s">
        <v>202</v>
      </c>
      <c r="C97" s="124"/>
      <c r="D97" s="63" t="s">
        <v>21</v>
      </c>
      <c r="E97" s="71">
        <v>100</v>
      </c>
      <c r="F97" s="70" t="s">
        <v>69</v>
      </c>
      <c r="G97" s="70">
        <f>E97*J97</f>
        <v>100</v>
      </c>
      <c r="H97" s="68" t="s">
        <v>69</v>
      </c>
      <c r="I97" s="131">
        <v>40</v>
      </c>
      <c r="J97" s="65">
        <v>1</v>
      </c>
      <c r="K97" s="202" t="s">
        <v>94</v>
      </c>
      <c r="L97" s="67" t="s">
        <v>199</v>
      </c>
      <c r="M97" s="67" t="s">
        <v>200</v>
      </c>
      <c r="N97" s="75" t="s">
        <v>80</v>
      </c>
    </row>
    <row r="98" spans="1:14" ht="22.5" customHeight="1">
      <c r="A98" s="77"/>
      <c r="B98" s="74" t="s">
        <v>202</v>
      </c>
      <c r="C98" s="125"/>
      <c r="D98" s="449" t="s">
        <v>22</v>
      </c>
      <c r="E98" s="73">
        <v>100</v>
      </c>
      <c r="F98" s="87" t="s">
        <v>69</v>
      </c>
      <c r="G98" s="87">
        <f>E98*J98</f>
        <v>100</v>
      </c>
      <c r="H98" s="75" t="s">
        <v>69</v>
      </c>
      <c r="I98" s="132">
        <v>40</v>
      </c>
      <c r="J98" s="126">
        <v>1</v>
      </c>
      <c r="K98" s="203" t="s">
        <v>95</v>
      </c>
      <c r="L98" s="67" t="s">
        <v>132</v>
      </c>
      <c r="M98" s="67" t="s">
        <v>132</v>
      </c>
      <c r="N98" s="75" t="s">
        <v>80</v>
      </c>
    </row>
    <row r="99" spans="1:14" ht="22.5" customHeight="1">
      <c r="A99" s="77"/>
      <c r="B99" s="464" t="s">
        <v>233</v>
      </c>
      <c r="C99" s="125"/>
      <c r="D99" s="449" t="s">
        <v>232</v>
      </c>
      <c r="E99" s="73"/>
      <c r="F99" s="87"/>
      <c r="G99" s="87"/>
      <c r="H99" s="75"/>
      <c r="I99" s="132"/>
      <c r="J99" s="126"/>
      <c r="K99" s="203"/>
      <c r="L99" s="67"/>
      <c r="M99" s="67"/>
      <c r="N99" s="75"/>
    </row>
    <row r="100" spans="1:14" ht="22.5" customHeight="1" thickBot="1">
      <c r="A100" s="495"/>
      <c r="B100" s="477" t="s">
        <v>121</v>
      </c>
      <c r="C100" s="481"/>
      <c r="D100" s="496" t="s">
        <v>116</v>
      </c>
      <c r="E100" s="480">
        <v>100</v>
      </c>
      <c r="F100" s="482" t="s">
        <v>69</v>
      </c>
      <c r="G100" s="482">
        <v>100</v>
      </c>
      <c r="H100" s="487" t="s">
        <v>69</v>
      </c>
      <c r="I100" s="497">
        <v>80</v>
      </c>
      <c r="J100" s="485">
        <v>1</v>
      </c>
      <c r="K100" s="486" t="s">
        <v>134</v>
      </c>
      <c r="L100" s="477" t="s">
        <v>132</v>
      </c>
      <c r="M100" s="477" t="s">
        <v>132</v>
      </c>
      <c r="N100" s="487" t="s">
        <v>80</v>
      </c>
    </row>
    <row r="101" spans="1:14" ht="15" customHeight="1" thickBot="1">
      <c r="A101" s="508" t="s">
        <v>208</v>
      </c>
      <c r="B101" s="509"/>
      <c r="C101" s="509"/>
      <c r="D101" s="509"/>
      <c r="E101" s="489"/>
      <c r="F101" s="489"/>
      <c r="G101" s="879" t="s">
        <v>255</v>
      </c>
      <c r="H101" s="879"/>
      <c r="I101" s="489"/>
      <c r="J101" s="489"/>
      <c r="K101" s="489"/>
      <c r="L101" s="489"/>
      <c r="M101" s="489"/>
      <c r="N101" s="490"/>
    </row>
    <row r="102" spans="1:14" ht="22.5" customHeight="1">
      <c r="A102" s="491"/>
      <c r="B102" s="474" t="s">
        <v>86</v>
      </c>
      <c r="C102" s="499"/>
      <c r="D102" s="500" t="s">
        <v>201</v>
      </c>
      <c r="E102" s="501">
        <v>8</v>
      </c>
      <c r="F102" s="469" t="s">
        <v>69</v>
      </c>
      <c r="G102" s="502">
        <f>E102*J102</f>
        <v>160</v>
      </c>
      <c r="H102" s="470" t="s">
        <v>69</v>
      </c>
      <c r="I102" s="503">
        <v>4</v>
      </c>
      <c r="J102" s="504">
        <v>20</v>
      </c>
      <c r="K102" s="505" t="s">
        <v>87</v>
      </c>
      <c r="L102" s="474" t="s">
        <v>199</v>
      </c>
      <c r="M102" s="474" t="s">
        <v>200</v>
      </c>
      <c r="N102" s="475" t="s">
        <v>80</v>
      </c>
    </row>
    <row r="103" spans="1:14" ht="22.5" customHeight="1">
      <c r="A103" s="76"/>
      <c r="B103" s="67" t="s">
        <v>121</v>
      </c>
      <c r="C103" s="69" t="s">
        <v>117</v>
      </c>
      <c r="D103" s="63" t="s">
        <v>115</v>
      </c>
      <c r="E103" s="58">
        <v>100</v>
      </c>
      <c r="F103" s="70" t="s">
        <v>69</v>
      </c>
      <c r="G103" s="69">
        <v>100</v>
      </c>
      <c r="H103" s="68" t="s">
        <v>69</v>
      </c>
      <c r="I103" s="131">
        <v>40</v>
      </c>
      <c r="J103" s="65">
        <v>1</v>
      </c>
      <c r="K103" s="201" t="s">
        <v>134</v>
      </c>
      <c r="L103" s="67" t="s">
        <v>132</v>
      </c>
      <c r="M103" s="67" t="s">
        <v>132</v>
      </c>
      <c r="N103" s="75" t="s">
        <v>80</v>
      </c>
    </row>
    <row r="104" spans="1:14" ht="22.5" customHeight="1" thickBot="1">
      <c r="A104" s="506"/>
      <c r="B104" s="477" t="s">
        <v>203</v>
      </c>
      <c r="C104" s="477" t="s">
        <v>203</v>
      </c>
      <c r="D104" s="512" t="s">
        <v>128</v>
      </c>
      <c r="E104" s="507">
        <v>800</v>
      </c>
      <c r="F104" s="482" t="s">
        <v>69</v>
      </c>
      <c r="G104" s="481">
        <v>800</v>
      </c>
      <c r="H104" s="487" t="s">
        <v>69</v>
      </c>
      <c r="I104" s="506"/>
      <c r="J104" s="133">
        <v>1</v>
      </c>
      <c r="K104" s="507"/>
      <c r="L104" s="477" t="s">
        <v>132</v>
      </c>
      <c r="M104" s="477" t="s">
        <v>132</v>
      </c>
      <c r="N104" s="487" t="s">
        <v>80</v>
      </c>
    </row>
    <row r="105" spans="1:14" ht="15" customHeight="1" thickBot="1">
      <c r="A105" s="510" t="s">
        <v>209</v>
      </c>
      <c r="B105" s="511"/>
      <c r="C105" s="511"/>
      <c r="D105" s="511"/>
      <c r="E105" s="489"/>
      <c r="F105" s="489"/>
      <c r="G105" s="879" t="s">
        <v>256</v>
      </c>
      <c r="H105" s="879"/>
      <c r="I105" s="489"/>
      <c r="J105" s="489"/>
      <c r="K105" s="489"/>
      <c r="L105" s="489"/>
      <c r="M105" s="489"/>
      <c r="N105" s="490"/>
    </row>
    <row r="106" spans="1:14" ht="15" customHeight="1">
      <c r="A106" s="513"/>
      <c r="B106" s="514"/>
      <c r="C106" s="469" t="s">
        <v>225</v>
      </c>
      <c r="D106" s="584" t="s">
        <v>198</v>
      </c>
      <c r="E106" s="465">
        <v>350</v>
      </c>
      <c r="F106" s="502" t="s">
        <v>69</v>
      </c>
      <c r="G106" s="515"/>
      <c r="H106" s="516"/>
      <c r="I106" s="576"/>
      <c r="J106" s="516"/>
      <c r="K106" s="582"/>
      <c r="L106" s="515"/>
      <c r="M106" s="515"/>
      <c r="N106" s="516"/>
    </row>
    <row r="107" spans="1:14" ht="22.5">
      <c r="A107" s="517"/>
      <c r="B107" s="69" t="s">
        <v>216</v>
      </c>
      <c r="C107" s="69" t="s">
        <v>222</v>
      </c>
      <c r="D107" s="585" t="s">
        <v>221</v>
      </c>
      <c r="E107" s="56">
        <v>350</v>
      </c>
      <c r="F107" s="70" t="s">
        <v>69</v>
      </c>
      <c r="G107" s="418"/>
      <c r="H107" s="518"/>
      <c r="I107" s="519"/>
      <c r="J107" s="518"/>
      <c r="K107" s="583"/>
      <c r="L107" s="418"/>
      <c r="M107" s="418"/>
      <c r="N107" s="518"/>
    </row>
    <row r="108" spans="1:14" ht="22.5">
      <c r="A108" s="517"/>
      <c r="B108" s="69" t="s">
        <v>216</v>
      </c>
      <c r="C108" s="69" t="s">
        <v>223</v>
      </c>
      <c r="D108" s="585" t="s">
        <v>221</v>
      </c>
      <c r="E108" s="56">
        <v>350</v>
      </c>
      <c r="F108" s="70" t="s">
        <v>69</v>
      </c>
      <c r="G108" s="418"/>
      <c r="H108" s="518"/>
      <c r="I108" s="519"/>
      <c r="J108" s="518"/>
      <c r="K108" s="583"/>
      <c r="L108" s="418"/>
      <c r="M108" s="418"/>
      <c r="N108" s="518"/>
    </row>
    <row r="109" spans="1:14" ht="22.5" customHeight="1">
      <c r="A109" s="76"/>
      <c r="B109" s="69" t="s">
        <v>216</v>
      </c>
      <c r="C109" s="69" t="s">
        <v>224</v>
      </c>
      <c r="D109" s="585" t="s">
        <v>221</v>
      </c>
      <c r="E109" s="56">
        <v>350</v>
      </c>
      <c r="F109" s="70" t="s">
        <v>69</v>
      </c>
      <c r="G109" s="69">
        <v>350</v>
      </c>
      <c r="H109" s="68" t="s">
        <v>69</v>
      </c>
      <c r="I109" s="56"/>
      <c r="J109" s="57">
        <v>1</v>
      </c>
      <c r="K109" s="58"/>
      <c r="L109" s="67" t="s">
        <v>132</v>
      </c>
      <c r="M109" s="67" t="s">
        <v>132</v>
      </c>
      <c r="N109" s="68" t="s">
        <v>80</v>
      </c>
    </row>
    <row r="110" spans="1:14" ht="22.5" customHeight="1">
      <c r="A110" s="76"/>
      <c r="B110" s="69" t="s">
        <v>122</v>
      </c>
      <c r="C110" s="69" t="s">
        <v>222</v>
      </c>
      <c r="D110" s="79" t="s">
        <v>214</v>
      </c>
      <c r="E110" s="56">
        <v>350</v>
      </c>
      <c r="F110" s="70" t="s">
        <v>69</v>
      </c>
      <c r="G110" s="69"/>
      <c r="H110" s="68"/>
      <c r="I110" s="56"/>
      <c r="J110" s="57"/>
      <c r="K110" s="58"/>
      <c r="L110" s="67"/>
      <c r="M110" s="67"/>
      <c r="N110" s="68"/>
    </row>
    <row r="111" spans="1:14" ht="22.5" customHeight="1">
      <c r="A111" s="76"/>
      <c r="B111" s="69" t="s">
        <v>122</v>
      </c>
      <c r="C111" s="69" t="s">
        <v>223</v>
      </c>
      <c r="D111" s="79" t="s">
        <v>214</v>
      </c>
      <c r="E111" s="56">
        <v>350</v>
      </c>
      <c r="F111" s="70" t="s">
        <v>69</v>
      </c>
      <c r="G111" s="69"/>
      <c r="H111" s="68"/>
      <c r="I111" s="56"/>
      <c r="J111" s="57"/>
      <c r="K111" s="58"/>
      <c r="L111" s="67"/>
      <c r="M111" s="67"/>
      <c r="N111" s="68"/>
    </row>
    <row r="112" spans="1:14" ht="22.5" customHeight="1">
      <c r="A112" s="76"/>
      <c r="B112" s="69" t="s">
        <v>122</v>
      </c>
      <c r="C112" s="69" t="s">
        <v>224</v>
      </c>
      <c r="D112" s="79" t="s">
        <v>214</v>
      </c>
      <c r="E112" s="56">
        <v>350</v>
      </c>
      <c r="F112" s="70" t="s">
        <v>69</v>
      </c>
      <c r="G112" s="69"/>
      <c r="H112" s="68"/>
      <c r="I112" s="56"/>
      <c r="J112" s="57"/>
      <c r="K112" s="58"/>
      <c r="L112" s="67"/>
      <c r="M112" s="67"/>
      <c r="N112" s="68"/>
    </row>
    <row r="113" spans="1:16" ht="22.5" customHeight="1">
      <c r="A113" s="76"/>
      <c r="B113" s="69" t="s">
        <v>227</v>
      </c>
      <c r="C113" s="69" t="s">
        <v>222</v>
      </c>
      <c r="D113" s="79" t="s">
        <v>226</v>
      </c>
      <c r="E113" s="56">
        <v>350</v>
      </c>
      <c r="F113" s="70" t="s">
        <v>69</v>
      </c>
      <c r="G113" s="69"/>
      <c r="H113" s="68"/>
      <c r="I113" s="56"/>
      <c r="J113" s="57"/>
      <c r="K113" s="58"/>
      <c r="L113" s="67"/>
      <c r="M113" s="67"/>
      <c r="N113" s="68"/>
    </row>
    <row r="114" spans="1:16" ht="22.5" customHeight="1">
      <c r="A114" s="76"/>
      <c r="B114" s="69" t="s">
        <v>227</v>
      </c>
      <c r="C114" s="69" t="s">
        <v>223</v>
      </c>
      <c r="D114" s="79" t="s">
        <v>226</v>
      </c>
      <c r="E114" s="56">
        <v>350</v>
      </c>
      <c r="F114" s="70" t="s">
        <v>69</v>
      </c>
      <c r="G114" s="69"/>
      <c r="H114" s="68"/>
      <c r="I114" s="56"/>
      <c r="J114" s="57"/>
      <c r="K114" s="58"/>
      <c r="L114" s="67"/>
      <c r="M114" s="67"/>
      <c r="N114" s="68"/>
    </row>
    <row r="115" spans="1:16" ht="22.5" customHeight="1">
      <c r="A115" s="76"/>
      <c r="B115" s="69" t="s">
        <v>227</v>
      </c>
      <c r="C115" s="69" t="s">
        <v>224</v>
      </c>
      <c r="D115" s="79" t="s">
        <v>226</v>
      </c>
      <c r="E115" s="56">
        <v>350</v>
      </c>
      <c r="F115" s="70" t="s">
        <v>69</v>
      </c>
      <c r="G115" s="69"/>
      <c r="H115" s="68"/>
      <c r="I115" s="56"/>
      <c r="J115" s="57"/>
      <c r="K115" s="58"/>
      <c r="L115" s="67"/>
      <c r="M115" s="67"/>
      <c r="N115" s="68"/>
    </row>
    <row r="116" spans="1:16" ht="22.5" customHeight="1">
      <c r="A116" s="519"/>
      <c r="B116" s="69" t="s">
        <v>217</v>
      </c>
      <c r="C116" s="69" t="s">
        <v>225</v>
      </c>
      <c r="D116" s="586" t="s">
        <v>215</v>
      </c>
      <c r="E116" s="56">
        <v>350</v>
      </c>
      <c r="F116" s="70" t="s">
        <v>69</v>
      </c>
      <c r="G116" s="69"/>
      <c r="H116" s="68"/>
      <c r="I116" s="56"/>
      <c r="J116" s="57"/>
      <c r="K116" s="58"/>
      <c r="L116" s="67"/>
      <c r="M116" s="67"/>
      <c r="N116" s="68"/>
    </row>
    <row r="117" spans="1:16" ht="22.5" customHeight="1" thickBot="1">
      <c r="A117" s="520"/>
      <c r="B117" s="521" t="s">
        <v>229</v>
      </c>
      <c r="C117" s="481" t="s">
        <v>225</v>
      </c>
      <c r="D117" s="587" t="s">
        <v>228</v>
      </c>
      <c r="E117" s="506">
        <v>350</v>
      </c>
      <c r="F117" s="482" t="s">
        <v>69</v>
      </c>
      <c r="G117" s="481"/>
      <c r="H117" s="487"/>
      <c r="I117" s="506"/>
      <c r="J117" s="133"/>
      <c r="K117" s="507"/>
      <c r="L117" s="477"/>
      <c r="M117" s="477"/>
      <c r="N117" s="487"/>
    </row>
    <row r="118" spans="1:16" ht="15" customHeight="1" thickBot="1">
      <c r="A118" s="488" t="s">
        <v>210</v>
      </c>
      <c r="B118" s="489"/>
      <c r="C118" s="489"/>
      <c r="D118" s="489"/>
      <c r="E118" s="489"/>
      <c r="F118" s="489"/>
      <c r="G118" s="880" t="s">
        <v>257</v>
      </c>
      <c r="H118" s="880"/>
      <c r="I118" s="489"/>
      <c r="J118" s="489"/>
      <c r="K118" s="489"/>
      <c r="L118" s="489"/>
      <c r="M118" s="489"/>
      <c r="N118" s="490"/>
    </row>
    <row r="119" spans="1:16">
      <c r="A119" s="524"/>
      <c r="B119" s="469" t="s">
        <v>236</v>
      </c>
      <c r="C119" s="502" t="s">
        <v>235</v>
      </c>
      <c r="D119" s="588" t="s">
        <v>37</v>
      </c>
      <c r="E119" s="465">
        <v>100</v>
      </c>
      <c r="F119" s="469" t="s">
        <v>69</v>
      </c>
      <c r="G119" s="469">
        <f t="shared" ref="G119" si="1">E119*J119</f>
        <v>100</v>
      </c>
      <c r="H119" s="470" t="s">
        <v>69</v>
      </c>
      <c r="I119" s="471">
        <v>5</v>
      </c>
      <c r="J119" s="592">
        <v>1</v>
      </c>
      <c r="K119" s="582"/>
      <c r="L119" s="67" t="s">
        <v>132</v>
      </c>
      <c r="M119" s="67" t="s">
        <v>132</v>
      </c>
      <c r="N119" s="68" t="s">
        <v>81</v>
      </c>
    </row>
    <row r="120" spans="1:16" ht="22.5">
      <c r="A120" s="76"/>
      <c r="B120" s="67" t="s">
        <v>90</v>
      </c>
      <c r="C120" s="69"/>
      <c r="D120" s="79" t="s">
        <v>15</v>
      </c>
      <c r="E120" s="56">
        <v>200</v>
      </c>
      <c r="F120" s="69" t="s">
        <v>69</v>
      </c>
      <c r="G120" s="69">
        <f t="shared" ref="G120" si="2">E120*J120</f>
        <v>400</v>
      </c>
      <c r="H120" s="55" t="s">
        <v>69</v>
      </c>
      <c r="I120" s="130">
        <f>G120/30</f>
        <v>13.333333333333334</v>
      </c>
      <c r="J120" s="593">
        <v>2</v>
      </c>
      <c r="K120" s="590" t="s">
        <v>137</v>
      </c>
      <c r="L120" s="67" t="s">
        <v>132</v>
      </c>
      <c r="M120" s="67" t="s">
        <v>132</v>
      </c>
      <c r="N120" s="68" t="s">
        <v>80</v>
      </c>
    </row>
    <row r="121" spans="1:16" ht="22.5">
      <c r="A121" s="56"/>
      <c r="B121" s="69" t="s">
        <v>123</v>
      </c>
      <c r="C121" s="69" t="s">
        <v>237</v>
      </c>
      <c r="D121" s="79" t="s">
        <v>14</v>
      </c>
      <c r="E121" s="56">
        <v>15</v>
      </c>
      <c r="F121" s="69" t="s">
        <v>69</v>
      </c>
      <c r="G121" s="69">
        <f>E121*J121</f>
        <v>90</v>
      </c>
      <c r="H121" s="55" t="s">
        <v>69</v>
      </c>
      <c r="I121" s="130">
        <v>20</v>
      </c>
      <c r="J121" s="57">
        <v>6</v>
      </c>
      <c r="K121" s="129" t="s">
        <v>131</v>
      </c>
      <c r="L121" s="67" t="s">
        <v>132</v>
      </c>
      <c r="M121" s="67" t="s">
        <v>132</v>
      </c>
      <c r="N121" s="68" t="s">
        <v>81</v>
      </c>
    </row>
    <row r="122" spans="1:16" ht="22.5">
      <c r="A122" s="56"/>
      <c r="B122" s="69" t="s">
        <v>123</v>
      </c>
      <c r="C122" s="69" t="s">
        <v>238</v>
      </c>
      <c r="D122" s="79" t="s">
        <v>14</v>
      </c>
      <c r="E122" s="56">
        <v>15</v>
      </c>
      <c r="F122" s="69" t="s">
        <v>69</v>
      </c>
      <c r="G122" s="69">
        <f>E122*J122</f>
        <v>60</v>
      </c>
      <c r="H122" s="55" t="s">
        <v>69</v>
      </c>
      <c r="I122" s="130">
        <v>20</v>
      </c>
      <c r="J122" s="57">
        <v>4</v>
      </c>
      <c r="K122" s="129" t="s">
        <v>131</v>
      </c>
      <c r="L122" s="67" t="s">
        <v>132</v>
      </c>
      <c r="M122" s="67" t="s">
        <v>132</v>
      </c>
      <c r="N122" s="68" t="s">
        <v>81</v>
      </c>
    </row>
    <row r="123" spans="1:16" ht="22.5">
      <c r="A123" s="56"/>
      <c r="B123" s="69" t="s">
        <v>123</v>
      </c>
      <c r="C123" s="69" t="s">
        <v>239</v>
      </c>
      <c r="D123" s="79" t="s">
        <v>14</v>
      </c>
      <c r="E123" s="56">
        <v>15</v>
      </c>
      <c r="F123" s="69" t="s">
        <v>69</v>
      </c>
      <c r="G123" s="69">
        <f>E123*J123</f>
        <v>120</v>
      </c>
      <c r="H123" s="55" t="s">
        <v>69</v>
      </c>
      <c r="I123" s="130">
        <v>20</v>
      </c>
      <c r="J123" s="57">
        <v>8</v>
      </c>
      <c r="K123" s="129" t="s">
        <v>131</v>
      </c>
      <c r="L123" s="67" t="s">
        <v>132</v>
      </c>
      <c r="M123" s="67" t="s">
        <v>132</v>
      </c>
      <c r="N123" s="68" t="s">
        <v>81</v>
      </c>
    </row>
    <row r="124" spans="1:16" ht="22.5" customHeight="1" thickBot="1">
      <c r="A124" s="91"/>
      <c r="B124" s="94" t="s">
        <v>123</v>
      </c>
      <c r="C124" s="94" t="s">
        <v>240</v>
      </c>
      <c r="D124" s="589" t="s">
        <v>14</v>
      </c>
      <c r="E124" s="506">
        <v>15</v>
      </c>
      <c r="F124" s="481" t="s">
        <v>69</v>
      </c>
      <c r="G124" s="481">
        <f>E124*J124</f>
        <v>60</v>
      </c>
      <c r="H124" s="483" t="s">
        <v>69</v>
      </c>
      <c r="I124" s="594">
        <v>20</v>
      </c>
      <c r="J124" s="133">
        <v>4</v>
      </c>
      <c r="K124" s="591" t="s">
        <v>131</v>
      </c>
      <c r="L124" s="74" t="s">
        <v>132</v>
      </c>
      <c r="M124" s="74" t="s">
        <v>132</v>
      </c>
      <c r="N124" s="75" t="s">
        <v>81</v>
      </c>
      <c r="O124">
        <f>SUM(G119:G124)</f>
        <v>830</v>
      </c>
    </row>
    <row r="125" spans="1:16" ht="15" customHeight="1" thickBot="1">
      <c r="A125" s="522" t="s">
        <v>211</v>
      </c>
      <c r="B125" s="523"/>
      <c r="C125" s="523"/>
      <c r="D125" s="523"/>
      <c r="E125" s="523"/>
      <c r="F125" s="523"/>
      <c r="G125" s="880" t="s">
        <v>258</v>
      </c>
      <c r="H125" s="880"/>
      <c r="I125" s="523"/>
      <c r="J125" s="523"/>
      <c r="K125" s="195"/>
      <c r="L125" s="195"/>
      <c r="M125" s="195"/>
      <c r="N125" s="196"/>
    </row>
    <row r="126" spans="1:16" ht="15" customHeight="1">
      <c r="A126" s="127"/>
      <c r="B126" s="525" t="s">
        <v>120</v>
      </c>
      <c r="C126" s="498" t="s">
        <v>262</v>
      </c>
      <c r="D126" s="567" t="s">
        <v>234</v>
      </c>
      <c r="E126" s="569">
        <v>32.4</v>
      </c>
      <c r="F126" s="458" t="s">
        <v>69</v>
      </c>
      <c r="G126" s="458">
        <f>J126*E126</f>
        <v>194.39999999999998</v>
      </c>
      <c r="H126" s="459" t="s">
        <v>260</v>
      </c>
      <c r="I126" s="568">
        <v>27</v>
      </c>
      <c r="J126" s="574">
        <v>6</v>
      </c>
      <c r="K126" s="581" t="s">
        <v>267</v>
      </c>
      <c r="L126" s="577" t="s">
        <v>199</v>
      </c>
      <c r="M126" s="474" t="s">
        <v>200</v>
      </c>
      <c r="N126" s="573" t="s">
        <v>268</v>
      </c>
    </row>
    <row r="127" spans="1:16" ht="15" customHeight="1">
      <c r="A127" s="127"/>
      <c r="B127" s="525" t="s">
        <v>120</v>
      </c>
      <c r="C127" s="498" t="s">
        <v>263</v>
      </c>
      <c r="D127" s="567" t="s">
        <v>234</v>
      </c>
      <c r="E127" s="56">
        <v>64.8</v>
      </c>
      <c r="F127" s="69" t="s">
        <v>69</v>
      </c>
      <c r="G127" s="458">
        <f t="shared" ref="G127:G128" si="3">J127*E127</f>
        <v>194.39999999999998</v>
      </c>
      <c r="H127" s="55" t="s">
        <v>261</v>
      </c>
      <c r="I127" s="568">
        <v>65</v>
      </c>
      <c r="J127" s="574">
        <v>3</v>
      </c>
      <c r="K127" s="56" t="s">
        <v>265</v>
      </c>
      <c r="L127" s="66" t="s">
        <v>199</v>
      </c>
      <c r="M127" s="92" t="s">
        <v>200</v>
      </c>
      <c r="N127" s="85" t="s">
        <v>81</v>
      </c>
    </row>
    <row r="128" spans="1:16" ht="15" customHeight="1" thickBot="1">
      <c r="A128" s="127"/>
      <c r="B128" s="525" t="s">
        <v>120</v>
      </c>
      <c r="C128" s="498" t="s">
        <v>264</v>
      </c>
      <c r="D128" s="567" t="s">
        <v>234</v>
      </c>
      <c r="E128" s="91">
        <v>55.4</v>
      </c>
      <c r="F128" s="94" t="s">
        <v>69</v>
      </c>
      <c r="G128" s="570">
        <f t="shared" si="3"/>
        <v>221.6</v>
      </c>
      <c r="H128" s="571" t="s">
        <v>259</v>
      </c>
      <c r="I128" s="568">
        <v>26</v>
      </c>
      <c r="J128" s="574">
        <v>4</v>
      </c>
      <c r="K128" s="506" t="s">
        <v>266</v>
      </c>
      <c r="L128" s="578" t="s">
        <v>199</v>
      </c>
      <c r="M128" s="579" t="s">
        <v>200</v>
      </c>
      <c r="N128" s="580" t="s">
        <v>81</v>
      </c>
      <c r="O128">
        <f>SUM(G126:G128)</f>
        <v>610.4</v>
      </c>
      <c r="P128">
        <f>O128*0.2</f>
        <v>122.08</v>
      </c>
    </row>
    <row r="129" spans="1:16" ht="22.5" customHeight="1">
      <c r="A129" s="896" t="s">
        <v>13</v>
      </c>
      <c r="B129" s="897"/>
      <c r="C129" s="911"/>
      <c r="D129" s="912"/>
      <c r="E129" s="297">
        <f>SUM(E90:E128)</f>
        <v>9060.5999999999985</v>
      </c>
      <c r="F129" s="298" t="s">
        <v>69</v>
      </c>
      <c r="G129" s="298">
        <f>SUM(G90:G128)</f>
        <v>6330.4</v>
      </c>
      <c r="H129" s="299" t="s">
        <v>69</v>
      </c>
      <c r="I129" s="904"/>
      <c r="J129" s="905"/>
      <c r="K129" s="906"/>
      <c r="L129" s="906"/>
      <c r="M129" s="906"/>
      <c r="N129" s="907"/>
      <c r="P129">
        <f>SUM(O128:P128)</f>
        <v>732.48</v>
      </c>
    </row>
    <row r="130" spans="1:16" ht="22.5" customHeight="1" thickBot="1">
      <c r="A130" s="300" t="s">
        <v>32</v>
      </c>
      <c r="B130" s="301"/>
      <c r="C130" s="913"/>
      <c r="D130" s="914"/>
      <c r="E130" s="302">
        <f>E129*0.2</f>
        <v>1812.12</v>
      </c>
      <c r="F130" s="303" t="s">
        <v>69</v>
      </c>
      <c r="G130" s="303">
        <f>G129*0.2</f>
        <v>1266.08</v>
      </c>
      <c r="H130" s="304" t="s">
        <v>69</v>
      </c>
      <c r="I130" s="908"/>
      <c r="J130" s="909"/>
      <c r="K130" s="909"/>
      <c r="L130" s="909"/>
      <c r="M130" s="909"/>
      <c r="N130" s="910"/>
    </row>
    <row r="131" spans="1:16" ht="13.5" thickBot="1">
      <c r="A131" s="872" t="s">
        <v>119</v>
      </c>
      <c r="B131" s="873"/>
      <c r="C131" s="877"/>
      <c r="D131" s="878"/>
      <c r="E131" s="572">
        <f>SUM(E129:E130)</f>
        <v>10872.719999999998</v>
      </c>
      <c r="F131" s="450" t="s">
        <v>69</v>
      </c>
      <c r="G131" s="450">
        <f>SUM(G129:G130)</f>
        <v>7596.48</v>
      </c>
      <c r="H131" s="451" t="s">
        <v>69</v>
      </c>
      <c r="I131" s="874"/>
      <c r="J131" s="875"/>
      <c r="K131" s="875"/>
      <c r="L131" s="875"/>
      <c r="M131" s="875"/>
      <c r="N131" s="876"/>
    </row>
    <row r="132" spans="1:16" ht="13.5" thickBot="1">
      <c r="O132" s="99"/>
    </row>
    <row r="133" spans="1:16" ht="13.5" thickBot="1">
      <c r="A133" s="870" t="s">
        <v>126</v>
      </c>
      <c r="B133" s="871"/>
      <c r="C133" s="452"/>
      <c r="D133" s="453"/>
      <c r="E133" s="454"/>
      <c r="F133" s="454"/>
      <c r="G133" s="455"/>
      <c r="H133" s="455"/>
      <c r="I133" s="456"/>
      <c r="J133" s="456"/>
      <c r="K133" s="456"/>
      <c r="L133" s="456"/>
      <c r="M133" s="456"/>
      <c r="N133" s="457"/>
      <c r="P133">
        <f>9*7</f>
        <v>63</v>
      </c>
    </row>
    <row r="134" spans="1:16">
      <c r="A134" s="960"/>
      <c r="B134" s="961"/>
      <c r="C134" s="961"/>
      <c r="D134" s="961"/>
      <c r="E134" s="961"/>
      <c r="F134" s="961"/>
      <c r="G134" s="961"/>
      <c r="H134" s="961"/>
      <c r="I134" s="961"/>
      <c r="J134" s="961"/>
      <c r="K134" s="961"/>
      <c r="L134" s="961"/>
      <c r="M134" s="961"/>
      <c r="N134" s="962"/>
    </row>
    <row r="135" spans="1:16">
      <c r="A135" s="963"/>
      <c r="B135" s="964"/>
      <c r="C135" s="964"/>
      <c r="D135" s="964"/>
      <c r="E135" s="964"/>
      <c r="F135" s="964"/>
      <c r="G135" s="964"/>
      <c r="H135" s="964"/>
      <c r="I135" s="964"/>
      <c r="J135" s="964"/>
      <c r="K135" s="964"/>
      <c r="L135" s="964"/>
      <c r="M135" s="964"/>
      <c r="N135" s="965"/>
    </row>
    <row r="136" spans="1:16" ht="22.5" customHeight="1">
      <c r="A136" s="963"/>
      <c r="B136" s="964"/>
      <c r="C136" s="964"/>
      <c r="D136" s="964"/>
      <c r="E136" s="964"/>
      <c r="F136" s="964"/>
      <c r="G136" s="964"/>
      <c r="H136" s="964"/>
      <c r="I136" s="964"/>
      <c r="J136" s="964"/>
      <c r="K136" s="964"/>
      <c r="L136" s="964"/>
      <c r="M136" s="964"/>
      <c r="N136" s="965"/>
    </row>
    <row r="137" spans="1:16">
      <c r="A137" s="963"/>
      <c r="B137" s="964"/>
      <c r="C137" s="964"/>
      <c r="D137" s="964"/>
      <c r="E137" s="964"/>
      <c r="F137" s="964"/>
      <c r="G137" s="964"/>
      <c r="H137" s="964"/>
      <c r="I137" s="964"/>
      <c r="J137" s="964"/>
      <c r="K137" s="964"/>
      <c r="L137" s="964"/>
      <c r="M137" s="964"/>
      <c r="N137" s="965"/>
    </row>
    <row r="138" spans="1:16" ht="22.5" customHeight="1">
      <c r="A138" s="963"/>
      <c r="B138" s="964"/>
      <c r="C138" s="964"/>
      <c r="D138" s="964"/>
      <c r="E138" s="964"/>
      <c r="F138" s="964"/>
      <c r="G138" s="964"/>
      <c r="H138" s="964"/>
      <c r="I138" s="964"/>
      <c r="J138" s="964"/>
      <c r="K138" s="964"/>
      <c r="L138" s="964"/>
      <c r="M138" s="964"/>
      <c r="N138" s="965"/>
    </row>
    <row r="139" spans="1:16" ht="22.5" customHeight="1">
      <c r="A139" s="963"/>
      <c r="B139" s="964"/>
      <c r="C139" s="964"/>
      <c r="D139" s="964"/>
      <c r="E139" s="964"/>
      <c r="F139" s="964"/>
      <c r="G139" s="964"/>
      <c r="H139" s="964"/>
      <c r="I139" s="964"/>
      <c r="J139" s="964"/>
      <c r="K139" s="964"/>
      <c r="L139" s="964"/>
      <c r="M139" s="964"/>
      <c r="N139" s="965"/>
    </row>
    <row r="140" spans="1:16" ht="22.5" customHeight="1">
      <c r="A140" s="963"/>
      <c r="B140" s="964"/>
      <c r="C140" s="964"/>
      <c r="D140" s="964"/>
      <c r="E140" s="964"/>
      <c r="F140" s="964"/>
      <c r="G140" s="964"/>
      <c r="H140" s="964"/>
      <c r="I140" s="964"/>
      <c r="J140" s="964"/>
      <c r="K140" s="964"/>
      <c r="L140" s="964"/>
      <c r="M140" s="964"/>
      <c r="N140" s="965"/>
    </row>
    <row r="141" spans="1:16" ht="22.5" customHeight="1">
      <c r="A141" s="963"/>
      <c r="B141" s="964"/>
      <c r="C141" s="964"/>
      <c r="D141" s="964"/>
      <c r="E141" s="964"/>
      <c r="F141" s="964"/>
      <c r="G141" s="964"/>
      <c r="H141" s="964"/>
      <c r="I141" s="964"/>
      <c r="J141" s="964"/>
      <c r="K141" s="964"/>
      <c r="L141" s="964"/>
      <c r="M141" s="964"/>
      <c r="N141" s="965"/>
    </row>
    <row r="142" spans="1:16">
      <c r="A142" s="963"/>
      <c r="B142" s="964"/>
      <c r="C142" s="964"/>
      <c r="D142" s="964"/>
      <c r="E142" s="964"/>
      <c r="F142" s="964"/>
      <c r="G142" s="964"/>
      <c r="H142" s="964"/>
      <c r="I142" s="964"/>
      <c r="J142" s="964"/>
      <c r="K142" s="964"/>
      <c r="L142" s="964"/>
      <c r="M142" s="964"/>
      <c r="N142" s="965"/>
    </row>
    <row r="143" spans="1:16">
      <c r="A143" s="963"/>
      <c r="B143" s="964"/>
      <c r="C143" s="964"/>
      <c r="D143" s="964"/>
      <c r="E143" s="964"/>
      <c r="F143" s="964"/>
      <c r="G143" s="964"/>
      <c r="H143" s="964"/>
      <c r="I143" s="964"/>
      <c r="J143" s="964"/>
      <c r="K143" s="964"/>
      <c r="L143" s="964"/>
      <c r="M143" s="964"/>
      <c r="N143" s="965"/>
    </row>
    <row r="144" spans="1:16">
      <c r="A144" s="963"/>
      <c r="B144" s="964"/>
      <c r="C144" s="964"/>
      <c r="D144" s="964"/>
      <c r="E144" s="964"/>
      <c r="F144" s="964"/>
      <c r="G144" s="964"/>
      <c r="H144" s="964"/>
      <c r="I144" s="964"/>
      <c r="J144" s="964"/>
      <c r="K144" s="964"/>
      <c r="L144" s="964"/>
      <c r="M144" s="964"/>
      <c r="N144" s="965"/>
    </row>
    <row r="145" spans="1:14">
      <c r="A145" s="963"/>
      <c r="B145" s="964"/>
      <c r="C145" s="964"/>
      <c r="D145" s="964"/>
      <c r="E145" s="964"/>
      <c r="F145" s="964"/>
      <c r="G145" s="964"/>
      <c r="H145" s="964"/>
      <c r="I145" s="964"/>
      <c r="J145" s="964"/>
      <c r="K145" s="964"/>
      <c r="L145" s="964"/>
      <c r="M145" s="964"/>
      <c r="N145" s="965"/>
    </row>
    <row r="146" spans="1:14">
      <c r="A146" s="963"/>
      <c r="B146" s="964"/>
      <c r="C146" s="964"/>
      <c r="D146" s="964"/>
      <c r="E146" s="964"/>
      <c r="F146" s="964"/>
      <c r="G146" s="964"/>
      <c r="H146" s="964"/>
      <c r="I146" s="964"/>
      <c r="J146" s="964"/>
      <c r="K146" s="964"/>
      <c r="L146" s="964"/>
      <c r="M146" s="964"/>
      <c r="N146" s="965"/>
    </row>
    <row r="147" spans="1:14" ht="13.5" thickBot="1">
      <c r="A147" s="966"/>
      <c r="B147" s="967"/>
      <c r="C147" s="967"/>
      <c r="D147" s="967"/>
      <c r="E147" s="967"/>
      <c r="F147" s="967"/>
      <c r="G147" s="967"/>
      <c r="H147" s="967"/>
      <c r="I147" s="967"/>
      <c r="J147" s="967"/>
      <c r="K147" s="967"/>
      <c r="L147" s="967"/>
      <c r="M147" s="967"/>
      <c r="N147" s="968"/>
    </row>
    <row r="148" spans="1:14" ht="22.5" customHeight="1">
      <c r="A148" s="182" t="s">
        <v>138</v>
      </c>
      <c r="B148" s="142"/>
      <c r="C148" s="142"/>
      <c r="D148" s="142"/>
      <c r="E148" s="142"/>
      <c r="F148" s="142"/>
      <c r="G148" s="142"/>
      <c r="H148" s="142"/>
      <c r="I148" s="142"/>
      <c r="J148" s="142"/>
      <c r="K148" s="142"/>
      <c r="L148" s="142"/>
      <c r="M148" s="142"/>
      <c r="N148" s="143"/>
    </row>
    <row r="149" spans="1:14" ht="22.5" customHeight="1">
      <c r="A149" s="144"/>
      <c r="B149" s="145"/>
      <c r="C149" s="145"/>
      <c r="D149" s="145"/>
      <c r="E149" s="145"/>
      <c r="F149" s="145"/>
      <c r="G149" s="145"/>
      <c r="H149" s="145"/>
      <c r="I149" s="145"/>
      <c r="J149" s="145"/>
      <c r="K149" s="145"/>
      <c r="L149" s="145"/>
      <c r="M149" s="145"/>
      <c r="N149" s="146"/>
    </row>
    <row r="150" spans="1:14" ht="22.5" customHeight="1">
      <c r="A150" s="144"/>
      <c r="B150" s="145"/>
      <c r="C150" s="145"/>
      <c r="D150" s="145"/>
      <c r="E150" s="145"/>
      <c r="F150" s="145"/>
      <c r="G150" s="145"/>
      <c r="H150" s="145"/>
      <c r="I150" s="145"/>
      <c r="J150" s="145"/>
      <c r="K150" s="145"/>
      <c r="L150" s="145"/>
      <c r="M150" s="145"/>
      <c r="N150" s="146"/>
    </row>
    <row r="151" spans="1:14" ht="22.5" customHeight="1">
      <c r="A151" s="144"/>
      <c r="B151" s="145"/>
      <c r="C151" s="145"/>
      <c r="D151" s="145"/>
      <c r="E151" s="145"/>
      <c r="F151" s="145"/>
      <c r="G151" s="145"/>
      <c r="H151" s="145"/>
      <c r="I151" s="145"/>
      <c r="J151" s="145"/>
      <c r="K151" s="145"/>
      <c r="L151" s="145"/>
      <c r="M151" s="145"/>
      <c r="N151" s="146"/>
    </row>
    <row r="152" spans="1:14" ht="22.5" customHeight="1">
      <c r="A152" s="144"/>
      <c r="B152" s="145"/>
      <c r="C152" s="145"/>
      <c r="D152" s="145"/>
      <c r="E152" s="145"/>
      <c r="F152" s="145"/>
      <c r="G152" s="145"/>
      <c r="H152" s="145"/>
      <c r="I152" s="145"/>
      <c r="J152" s="145"/>
      <c r="K152" s="145"/>
      <c r="L152" s="145"/>
      <c r="M152" s="145"/>
      <c r="N152" s="146"/>
    </row>
    <row r="153" spans="1:14">
      <c r="A153" s="144"/>
      <c r="B153" s="145"/>
      <c r="C153" s="145"/>
      <c r="D153" s="145"/>
      <c r="E153" s="145"/>
      <c r="F153" s="145"/>
      <c r="G153" s="145"/>
      <c r="H153" s="145"/>
      <c r="I153" s="145"/>
      <c r="J153" s="145"/>
      <c r="K153" s="145"/>
      <c r="L153" s="145"/>
      <c r="M153" s="145"/>
      <c r="N153" s="146"/>
    </row>
    <row r="154" spans="1:14">
      <c r="A154" s="144"/>
      <c r="B154" s="145"/>
      <c r="C154" s="145"/>
      <c r="D154" s="145"/>
      <c r="E154" s="145"/>
      <c r="F154" s="145"/>
      <c r="G154" s="145"/>
      <c r="H154" s="145"/>
      <c r="I154" s="145"/>
      <c r="J154" s="145"/>
      <c r="K154" s="145"/>
      <c r="L154" s="145"/>
      <c r="M154" s="145"/>
      <c r="N154" s="146"/>
    </row>
    <row r="155" spans="1:14">
      <c r="A155" s="144"/>
      <c r="B155" s="145"/>
      <c r="C155" s="145"/>
      <c r="D155" s="145"/>
      <c r="E155" s="145"/>
      <c r="F155" s="145"/>
      <c r="G155" s="145"/>
      <c r="H155" s="145"/>
      <c r="I155" s="145"/>
      <c r="J155" s="145"/>
      <c r="K155" s="145"/>
      <c r="L155" s="145"/>
      <c r="M155" s="145"/>
      <c r="N155" s="146"/>
    </row>
    <row r="156" spans="1:14">
      <c r="A156" s="144"/>
      <c r="B156" s="145"/>
      <c r="C156" s="145"/>
      <c r="D156" s="145"/>
      <c r="E156" s="145"/>
      <c r="F156" s="145"/>
      <c r="G156" s="145"/>
      <c r="H156" s="145"/>
      <c r="I156" s="145"/>
      <c r="J156" s="145"/>
      <c r="K156" s="145"/>
      <c r="L156" s="145"/>
      <c r="M156" s="145"/>
      <c r="N156" s="146"/>
    </row>
    <row r="157" spans="1:14">
      <c r="A157" s="144"/>
      <c r="B157" s="145"/>
      <c r="C157" s="145"/>
      <c r="D157" s="145"/>
      <c r="E157" s="145"/>
      <c r="F157" s="145"/>
      <c r="G157" s="145"/>
      <c r="H157" s="145"/>
      <c r="I157" s="145"/>
      <c r="J157" s="145"/>
      <c r="K157" s="145"/>
      <c r="L157" s="145"/>
      <c r="M157" s="145"/>
      <c r="N157" s="146"/>
    </row>
    <row r="158" spans="1:14" ht="22.5" customHeight="1">
      <c r="A158" s="144"/>
      <c r="B158" s="145"/>
      <c r="C158" s="145"/>
      <c r="D158" s="145"/>
      <c r="E158" s="145"/>
      <c r="F158" s="145"/>
      <c r="G158" s="145"/>
      <c r="H158" s="145"/>
      <c r="I158" s="145"/>
      <c r="J158" s="145"/>
      <c r="K158" s="145"/>
      <c r="L158" s="145"/>
      <c r="M158" s="145"/>
      <c r="N158" s="146"/>
    </row>
    <row r="159" spans="1:14" ht="22.5" customHeight="1">
      <c r="A159" s="144"/>
      <c r="B159" s="145"/>
      <c r="C159" s="145"/>
      <c r="D159" s="145"/>
      <c r="E159" s="145"/>
      <c r="F159" s="145"/>
      <c r="G159" s="145"/>
      <c r="H159" s="145"/>
      <c r="I159" s="145"/>
      <c r="J159" s="145"/>
      <c r="K159" s="145"/>
      <c r="L159" s="145"/>
      <c r="M159" s="145"/>
      <c r="N159" s="146"/>
    </row>
    <row r="160" spans="1:14" ht="22.5" customHeight="1">
      <c r="A160" s="144"/>
      <c r="B160" s="145"/>
      <c r="C160" s="145"/>
      <c r="D160" s="145"/>
      <c r="E160" s="145"/>
      <c r="F160" s="145"/>
      <c r="G160" s="145"/>
      <c r="H160" s="145"/>
      <c r="I160" s="145"/>
      <c r="J160" s="145"/>
      <c r="K160" s="145"/>
      <c r="L160" s="145"/>
      <c r="M160" s="145"/>
      <c r="N160" s="146"/>
    </row>
    <row r="161" spans="1:14">
      <c r="A161" s="144"/>
      <c r="B161" s="145"/>
      <c r="C161" s="145"/>
      <c r="D161" s="145"/>
      <c r="E161" s="145"/>
      <c r="F161" s="145"/>
      <c r="G161" s="145"/>
      <c r="H161" s="145"/>
      <c r="I161" s="145"/>
      <c r="J161" s="145"/>
      <c r="K161" s="145"/>
      <c r="L161" s="145"/>
      <c r="M161" s="145"/>
      <c r="N161" s="146"/>
    </row>
    <row r="162" spans="1:14">
      <c r="A162" s="144"/>
      <c r="B162" s="145"/>
      <c r="C162" s="145"/>
      <c r="D162" s="145"/>
      <c r="E162" s="145"/>
      <c r="F162" s="145"/>
      <c r="G162" s="145"/>
      <c r="H162" s="145"/>
      <c r="I162" s="145"/>
      <c r="J162" s="145"/>
      <c r="K162" s="145"/>
      <c r="L162" s="145"/>
      <c r="M162" s="145"/>
      <c r="N162" s="146"/>
    </row>
    <row r="163" spans="1:14">
      <c r="A163" s="144"/>
      <c r="B163" s="145"/>
      <c r="C163" s="145"/>
      <c r="D163" s="145"/>
      <c r="E163" s="145"/>
      <c r="F163" s="145"/>
      <c r="G163" s="145"/>
      <c r="H163" s="145"/>
      <c r="I163" s="145"/>
      <c r="J163" s="145"/>
      <c r="K163" s="145"/>
      <c r="L163" s="145"/>
      <c r="M163" s="145"/>
      <c r="N163" s="146"/>
    </row>
    <row r="164" spans="1:14">
      <c r="A164" s="144"/>
      <c r="B164" s="145"/>
      <c r="C164" s="145"/>
      <c r="D164" s="145"/>
      <c r="E164" s="145"/>
      <c r="F164" s="145"/>
      <c r="G164" s="145"/>
      <c r="H164" s="145"/>
      <c r="I164" s="145"/>
      <c r="J164" s="145"/>
      <c r="K164" s="145"/>
      <c r="L164" s="145"/>
      <c r="M164" s="145"/>
      <c r="N164" s="146"/>
    </row>
    <row r="165" spans="1:14">
      <c r="A165" s="144"/>
      <c r="B165" s="145"/>
      <c r="C165" s="145"/>
      <c r="D165" s="145"/>
      <c r="E165" s="145"/>
      <c r="F165" s="145"/>
      <c r="G165" s="145"/>
      <c r="H165" s="145"/>
      <c r="I165" s="145"/>
      <c r="J165" s="145"/>
      <c r="K165" s="145"/>
      <c r="L165" s="145"/>
      <c r="M165" s="145"/>
      <c r="N165" s="146"/>
    </row>
    <row r="166" spans="1:14">
      <c r="A166" s="144"/>
      <c r="B166" s="145"/>
      <c r="C166" s="145"/>
      <c r="D166" s="145"/>
      <c r="E166" s="145"/>
      <c r="F166" s="145"/>
      <c r="G166" s="145"/>
      <c r="H166" s="145"/>
      <c r="I166" s="145"/>
      <c r="J166" s="145"/>
      <c r="K166" s="145"/>
      <c r="L166" s="145"/>
      <c r="M166" s="145"/>
      <c r="N166" s="146"/>
    </row>
    <row r="167" spans="1:14">
      <c r="A167" s="144"/>
      <c r="B167" s="145"/>
      <c r="C167" s="145"/>
      <c r="D167" s="145"/>
      <c r="E167" s="145"/>
      <c r="F167" s="145"/>
      <c r="G167" s="145"/>
      <c r="H167" s="145"/>
      <c r="I167" s="145"/>
      <c r="J167" s="145"/>
      <c r="K167" s="145"/>
      <c r="L167" s="145"/>
      <c r="M167" s="145"/>
      <c r="N167" s="146"/>
    </row>
    <row r="168" spans="1:14">
      <c r="A168" s="144"/>
      <c r="B168" s="145"/>
      <c r="C168" s="145"/>
      <c r="D168" s="145"/>
      <c r="E168" s="145"/>
      <c r="F168" s="145"/>
      <c r="G168" s="145"/>
      <c r="H168" s="145"/>
      <c r="I168" s="145"/>
      <c r="J168" s="145"/>
      <c r="K168" s="145"/>
      <c r="L168" s="145"/>
      <c r="M168" s="145"/>
      <c r="N168" s="146"/>
    </row>
    <row r="169" spans="1:14">
      <c r="A169" s="144"/>
      <c r="B169" s="145"/>
      <c r="C169" s="145"/>
      <c r="D169" s="145"/>
      <c r="E169" s="145"/>
      <c r="F169" s="145"/>
      <c r="G169" s="145"/>
      <c r="H169" s="145"/>
      <c r="I169" s="145"/>
      <c r="J169" s="145"/>
      <c r="K169" s="145"/>
      <c r="L169" s="145"/>
      <c r="M169" s="145"/>
      <c r="N169" s="146"/>
    </row>
    <row r="170" spans="1:14">
      <c r="A170" s="144"/>
      <c r="B170" s="145"/>
      <c r="C170" s="145"/>
      <c r="D170" s="145"/>
      <c r="E170" s="145"/>
      <c r="F170" s="145"/>
      <c r="G170" s="145"/>
      <c r="H170" s="145"/>
      <c r="I170" s="145"/>
      <c r="J170" s="145"/>
      <c r="K170" s="145"/>
      <c r="L170" s="145"/>
      <c r="M170" s="145"/>
      <c r="N170" s="146"/>
    </row>
    <row r="171" spans="1:14">
      <c r="A171" s="144"/>
      <c r="B171" s="145"/>
      <c r="C171" s="145"/>
      <c r="D171" s="145"/>
      <c r="E171" s="145"/>
      <c r="F171" s="145"/>
      <c r="G171" s="145"/>
      <c r="H171" s="145"/>
      <c r="I171" s="145"/>
      <c r="J171" s="145"/>
      <c r="K171" s="145"/>
      <c r="L171" s="145"/>
      <c r="M171" s="145"/>
      <c r="N171" s="146"/>
    </row>
    <row r="172" spans="1:14">
      <c r="A172" s="144"/>
      <c r="B172" s="145"/>
      <c r="C172" s="145"/>
      <c r="D172" s="145"/>
      <c r="E172" s="145"/>
      <c r="F172" s="145"/>
      <c r="G172" s="145"/>
      <c r="H172" s="145"/>
      <c r="I172" s="145"/>
      <c r="J172" s="145"/>
      <c r="K172" s="145"/>
      <c r="L172" s="145"/>
      <c r="M172" s="145"/>
      <c r="N172" s="146"/>
    </row>
    <row r="173" spans="1:14">
      <c r="A173" s="144"/>
      <c r="B173" s="145"/>
      <c r="C173" s="145"/>
      <c r="D173" s="145"/>
      <c r="E173" s="145"/>
      <c r="F173" s="145"/>
      <c r="G173" s="145"/>
      <c r="H173" s="145"/>
      <c r="I173" s="145"/>
      <c r="J173" s="145"/>
      <c r="K173" s="145"/>
      <c r="L173" s="145"/>
      <c r="M173" s="145"/>
      <c r="N173" s="146"/>
    </row>
    <row r="174" spans="1:14">
      <c r="A174" s="144"/>
      <c r="B174" s="145"/>
      <c r="C174" s="145"/>
      <c r="D174" s="145"/>
      <c r="E174" s="145"/>
      <c r="F174" s="145"/>
      <c r="G174" s="145"/>
      <c r="H174" s="145"/>
      <c r="I174" s="145"/>
      <c r="J174" s="145"/>
      <c r="K174" s="145"/>
      <c r="L174" s="145"/>
      <c r="M174" s="145"/>
      <c r="N174" s="146"/>
    </row>
    <row r="175" spans="1:14">
      <c r="A175" s="144"/>
      <c r="B175" s="145"/>
      <c r="C175" s="145"/>
      <c r="D175" s="145"/>
      <c r="E175" s="145"/>
      <c r="F175" s="145"/>
      <c r="G175" s="145"/>
      <c r="H175" s="145"/>
      <c r="I175" s="145"/>
      <c r="J175" s="145"/>
      <c r="K175" s="145"/>
      <c r="L175" s="145"/>
      <c r="M175" s="145"/>
      <c r="N175" s="146"/>
    </row>
    <row r="176" spans="1:14">
      <c r="A176" s="144"/>
      <c r="B176" s="145"/>
      <c r="C176" s="145"/>
      <c r="D176" s="145"/>
      <c r="E176" s="145"/>
      <c r="F176" s="145"/>
      <c r="G176" s="145"/>
      <c r="H176" s="145"/>
      <c r="I176" s="145"/>
      <c r="J176" s="145"/>
      <c r="K176" s="145"/>
      <c r="L176" s="145"/>
      <c r="M176" s="145"/>
      <c r="N176" s="146"/>
    </row>
    <row r="177" spans="1:14">
      <c r="A177" s="144"/>
      <c r="B177" s="145"/>
      <c r="C177" s="145"/>
      <c r="D177" s="145"/>
      <c r="E177" s="145"/>
      <c r="F177" s="145"/>
      <c r="G177" s="145"/>
      <c r="H177" s="145"/>
      <c r="I177" s="145"/>
      <c r="J177" s="145"/>
      <c r="K177" s="145"/>
      <c r="L177" s="145"/>
      <c r="M177" s="145"/>
      <c r="N177" s="146"/>
    </row>
    <row r="178" spans="1:14">
      <c r="A178" s="144"/>
      <c r="B178" s="145"/>
      <c r="C178" s="145"/>
      <c r="D178" s="145"/>
      <c r="E178" s="145"/>
      <c r="F178" s="145"/>
      <c r="G178" s="145"/>
      <c r="H178" s="145"/>
      <c r="I178" s="145"/>
      <c r="J178" s="145"/>
      <c r="K178" s="145"/>
      <c r="L178" s="145"/>
      <c r="M178" s="145"/>
      <c r="N178" s="146"/>
    </row>
    <row r="179" spans="1:14">
      <c r="A179" s="186" t="s">
        <v>139</v>
      </c>
      <c r="B179" s="187" t="s">
        <v>144</v>
      </c>
      <c r="C179" s="145"/>
      <c r="D179" s="187" t="s">
        <v>139</v>
      </c>
      <c r="E179" s="187" t="s">
        <v>148</v>
      </c>
      <c r="F179" s="145"/>
      <c r="G179" s="145"/>
      <c r="H179" s="145"/>
      <c r="I179" s="145"/>
      <c r="J179" s="145"/>
      <c r="K179" s="145"/>
      <c r="L179" s="145"/>
      <c r="M179" s="145"/>
      <c r="N179" s="146"/>
    </row>
    <row r="180" spans="1:14">
      <c r="A180" s="186" t="s">
        <v>140</v>
      </c>
      <c r="B180" s="145"/>
      <c r="C180" s="145"/>
      <c r="D180" s="187" t="s">
        <v>140</v>
      </c>
      <c r="E180" s="145"/>
      <c r="F180" s="145"/>
      <c r="G180" s="145"/>
      <c r="H180" s="145"/>
      <c r="I180" s="145"/>
      <c r="J180" s="145"/>
      <c r="K180" s="145"/>
      <c r="L180" s="145"/>
      <c r="M180" s="145"/>
      <c r="N180" s="146"/>
    </row>
    <row r="181" spans="1:14">
      <c r="A181" s="183" t="s">
        <v>141</v>
      </c>
      <c r="B181" s="145"/>
      <c r="C181" s="145"/>
      <c r="D181" s="184" t="s">
        <v>147</v>
      </c>
      <c r="E181" s="145"/>
      <c r="F181" s="145"/>
      <c r="G181" s="145"/>
      <c r="H181" s="145"/>
      <c r="I181" s="145"/>
      <c r="J181" s="145"/>
      <c r="K181" s="145"/>
      <c r="L181" s="145"/>
      <c r="M181" s="145"/>
      <c r="N181" s="146"/>
    </row>
    <row r="182" spans="1:14">
      <c r="A182" s="183" t="s">
        <v>142</v>
      </c>
      <c r="B182" s="145"/>
      <c r="C182" s="145"/>
      <c r="D182" s="184" t="s">
        <v>146</v>
      </c>
      <c r="E182" s="145"/>
      <c r="F182" s="145"/>
      <c r="G182" s="145"/>
      <c r="H182" s="145"/>
      <c r="I182" s="145"/>
      <c r="J182" s="145"/>
      <c r="K182" s="145"/>
      <c r="L182" s="145"/>
      <c r="M182" s="145"/>
      <c r="N182" s="146"/>
    </row>
    <row r="183" spans="1:14">
      <c r="A183" s="185" t="s">
        <v>143</v>
      </c>
      <c r="B183" s="145"/>
      <c r="C183" s="145"/>
      <c r="D183" s="188" t="s">
        <v>145</v>
      </c>
      <c r="E183" s="145"/>
      <c r="F183" s="145"/>
      <c r="G183" s="145"/>
      <c r="H183" s="145"/>
      <c r="I183" s="145"/>
      <c r="J183" s="145"/>
      <c r="K183" s="145"/>
      <c r="L183" s="145"/>
      <c r="M183" s="145"/>
      <c r="N183" s="146"/>
    </row>
    <row r="184" spans="1:14">
      <c r="A184" s="144"/>
      <c r="B184" s="145"/>
      <c r="C184" s="145"/>
      <c r="D184" s="145"/>
      <c r="E184" s="145"/>
      <c r="F184" s="145"/>
      <c r="G184" s="145"/>
      <c r="H184" s="145"/>
      <c r="I184" s="145"/>
      <c r="J184" s="145"/>
      <c r="K184" s="145"/>
      <c r="L184" s="145"/>
      <c r="M184" s="145"/>
      <c r="N184" s="146"/>
    </row>
    <row r="185" spans="1:14">
      <c r="A185" s="189"/>
      <c r="B185" s="99"/>
      <c r="C185" s="145"/>
      <c r="D185" s="145"/>
      <c r="E185" s="99"/>
      <c r="F185" s="99"/>
      <c r="G185" s="99"/>
      <c r="H185" s="99"/>
      <c r="I185" s="145"/>
      <c r="J185" s="145"/>
      <c r="K185" s="145"/>
      <c r="L185" s="145"/>
      <c r="M185" s="145"/>
      <c r="N185" s="146"/>
    </row>
    <row r="186" spans="1:14">
      <c r="A186" s="189"/>
      <c r="B186" s="99"/>
      <c r="C186" s="145"/>
      <c r="D186" s="145"/>
      <c r="E186" s="99"/>
      <c r="F186" s="99"/>
      <c r="G186" s="99"/>
      <c r="H186" s="99"/>
      <c r="I186" s="145"/>
      <c r="J186" s="145"/>
      <c r="K186" s="145"/>
      <c r="L186" s="145"/>
      <c r="M186" s="145"/>
      <c r="N186" s="146"/>
    </row>
    <row r="187" spans="1:14">
      <c r="A187" s="189"/>
      <c r="B187" s="99"/>
      <c r="C187" s="145"/>
      <c r="D187" s="145"/>
      <c r="E187" s="99"/>
      <c r="F187" s="99"/>
      <c r="G187" s="99"/>
      <c r="H187" s="99"/>
      <c r="I187" s="145"/>
      <c r="J187" s="145"/>
      <c r="K187" s="145"/>
      <c r="L187" s="145"/>
      <c r="M187" s="145"/>
      <c r="N187" s="146"/>
    </row>
    <row r="188" spans="1:14">
      <c r="A188" s="189"/>
      <c r="B188" s="99"/>
      <c r="C188" s="145"/>
      <c r="D188" s="145"/>
      <c r="E188" s="99"/>
      <c r="F188" s="99"/>
      <c r="G188" s="99"/>
      <c r="H188" s="99"/>
      <c r="I188" s="145"/>
      <c r="J188" s="145"/>
      <c r="K188" s="145"/>
      <c r="L188" s="145"/>
      <c r="M188" s="145"/>
      <c r="N188" s="146"/>
    </row>
    <row r="189" spans="1:14">
      <c r="A189" s="189"/>
      <c r="B189" s="99"/>
      <c r="C189" s="145"/>
      <c r="D189" s="145"/>
      <c r="E189" s="99"/>
      <c r="F189" s="99"/>
      <c r="G189" s="99"/>
      <c r="H189" s="99"/>
      <c r="I189" s="145"/>
      <c r="J189" s="145"/>
      <c r="K189" s="145"/>
      <c r="L189" s="145"/>
      <c r="M189" s="145"/>
      <c r="N189" s="146"/>
    </row>
    <row r="190" spans="1:14">
      <c r="A190" s="144"/>
      <c r="B190" s="145"/>
      <c r="C190" s="145"/>
      <c r="D190" s="145"/>
      <c r="E190" s="145"/>
      <c r="F190" s="145"/>
      <c r="G190" s="145"/>
      <c r="H190" s="145"/>
      <c r="I190" s="145"/>
      <c r="J190" s="145"/>
      <c r="K190" s="145"/>
      <c r="L190" s="145"/>
      <c r="M190" s="145"/>
      <c r="N190" s="146"/>
    </row>
    <row r="191" spans="1:14">
      <c r="A191" s="144"/>
      <c r="B191" s="145"/>
      <c r="C191" s="145"/>
      <c r="D191" s="145"/>
      <c r="E191" s="145"/>
      <c r="F191" s="145"/>
      <c r="G191" s="145"/>
      <c r="H191" s="145"/>
      <c r="I191" s="145"/>
      <c r="J191" s="145"/>
      <c r="K191" s="145"/>
      <c r="L191" s="145"/>
      <c r="M191" s="145"/>
      <c r="N191" s="146"/>
    </row>
    <row r="192" spans="1:14">
      <c r="A192" s="144"/>
      <c r="B192" s="145"/>
      <c r="C192" s="145"/>
      <c r="D192" s="145"/>
      <c r="E192" s="145"/>
      <c r="F192" s="145"/>
      <c r="G192" s="145"/>
      <c r="H192" s="145"/>
      <c r="I192" s="145"/>
      <c r="J192" s="145"/>
      <c r="K192" s="145"/>
      <c r="L192" s="145"/>
      <c r="M192" s="145"/>
      <c r="N192" s="146"/>
    </row>
    <row r="193" spans="1:14">
      <c r="A193" s="144"/>
      <c r="B193" s="145"/>
      <c r="C193" s="145"/>
      <c r="D193" s="145"/>
      <c r="E193" s="145"/>
      <c r="F193" s="145"/>
      <c r="G193" s="145"/>
      <c r="H193" s="145"/>
      <c r="I193" s="145"/>
      <c r="J193" s="145"/>
      <c r="K193" s="145"/>
      <c r="L193" s="145"/>
      <c r="M193" s="145"/>
      <c r="N193" s="146"/>
    </row>
    <row r="194" spans="1:14">
      <c r="A194" s="144"/>
      <c r="B194" s="145"/>
      <c r="C194" s="145"/>
      <c r="D194" s="145"/>
      <c r="E194" s="145"/>
      <c r="F194" s="145"/>
      <c r="G194" s="145"/>
      <c r="H194" s="145"/>
      <c r="I194" s="145"/>
      <c r="J194" s="145"/>
      <c r="K194" s="145"/>
      <c r="L194" s="145"/>
      <c r="M194" s="145"/>
      <c r="N194" s="146"/>
    </row>
    <row r="195" spans="1:14">
      <c r="A195" s="144"/>
      <c r="B195" s="145"/>
      <c r="C195" s="145"/>
      <c r="D195" s="145"/>
      <c r="E195" s="145"/>
      <c r="F195" s="145"/>
      <c r="G195" s="145"/>
      <c r="H195" s="145"/>
      <c r="I195" s="145"/>
      <c r="J195" s="145"/>
      <c r="K195" s="145"/>
      <c r="L195" s="145"/>
      <c r="M195" s="145"/>
      <c r="N195" s="146"/>
    </row>
    <row r="196" spans="1:14" ht="13.5" thickBot="1">
      <c r="A196" s="147"/>
      <c r="B196" s="148"/>
      <c r="C196" s="148"/>
      <c r="D196" s="148"/>
      <c r="E196" s="148"/>
      <c r="F196" s="148"/>
      <c r="G196" s="148"/>
      <c r="H196" s="148"/>
      <c r="I196" s="148"/>
      <c r="J196" s="148"/>
      <c r="K196" s="148"/>
      <c r="L196" s="148"/>
      <c r="M196" s="148"/>
      <c r="N196" s="149"/>
    </row>
    <row r="197" spans="1:14" ht="13.5" thickBot="1">
      <c r="A197" s="305" t="s">
        <v>44</v>
      </c>
      <c r="B197" s="306"/>
      <c r="C197" s="306"/>
      <c r="D197" s="306"/>
      <c r="E197" s="305" t="s">
        <v>63</v>
      </c>
      <c r="F197" s="306"/>
      <c r="G197" s="306"/>
      <c r="H197" s="307"/>
      <c r="I197" s="305" t="s">
        <v>70</v>
      </c>
      <c r="J197" s="307"/>
      <c r="K197" s="305" t="s">
        <v>45</v>
      </c>
      <c r="L197" s="306"/>
      <c r="M197" s="306"/>
      <c r="N197" s="307"/>
    </row>
    <row r="198" spans="1:14" ht="13.5" thickBot="1">
      <c r="A198" s="308" t="s">
        <v>55</v>
      </c>
      <c r="B198" s="309" t="s">
        <v>46</v>
      </c>
      <c r="C198" s="310" t="s">
        <v>47</v>
      </c>
      <c r="D198" s="311" t="s">
        <v>48</v>
      </c>
      <c r="E198" s="312" t="s">
        <v>61</v>
      </c>
      <c r="F198" s="313"/>
      <c r="G198" s="311" t="s">
        <v>62</v>
      </c>
      <c r="H198" s="314"/>
      <c r="I198" s="315" t="s">
        <v>49</v>
      </c>
      <c r="J198" s="316" t="s">
        <v>50</v>
      </c>
      <c r="K198" s="313" t="s">
        <v>51</v>
      </c>
      <c r="L198" s="310" t="s">
        <v>52</v>
      </c>
      <c r="M198" s="309" t="s">
        <v>53</v>
      </c>
      <c r="N198" s="316" t="s">
        <v>54</v>
      </c>
    </row>
    <row r="199" spans="1:14" ht="13.5" thickBot="1">
      <c r="A199" s="323" t="s">
        <v>155</v>
      </c>
      <c r="B199" s="324"/>
      <c r="C199" s="325"/>
      <c r="D199" s="326"/>
      <c r="E199" s="327"/>
      <c r="F199" s="328"/>
      <c r="G199" s="329"/>
      <c r="H199" s="330"/>
      <c r="I199" s="331"/>
      <c r="J199" s="332"/>
      <c r="K199" s="325"/>
      <c r="L199" s="325"/>
      <c r="M199" s="325"/>
      <c r="N199" s="332"/>
    </row>
    <row r="200" spans="1:14" ht="22.5">
      <c r="A200" s="100"/>
      <c r="B200" s="102"/>
      <c r="C200" s="98" t="s">
        <v>96</v>
      </c>
      <c r="D200" s="112"/>
      <c r="E200" s="56">
        <v>300</v>
      </c>
      <c r="F200" s="69" t="s">
        <v>69</v>
      </c>
      <c r="G200" s="69">
        <f>E200*J200</f>
        <v>300</v>
      </c>
      <c r="H200" s="55" t="s">
        <v>69</v>
      </c>
      <c r="I200" s="96">
        <v>100</v>
      </c>
      <c r="J200" s="57">
        <v>1</v>
      </c>
      <c r="K200" s="58"/>
      <c r="L200" s="67" t="s">
        <v>88</v>
      </c>
      <c r="M200" s="67" t="s">
        <v>58</v>
      </c>
      <c r="N200" s="75" t="s">
        <v>80</v>
      </c>
    </row>
    <row r="201" spans="1:14" ht="22.5">
      <c r="A201" s="100"/>
      <c r="B201" s="102"/>
      <c r="C201" s="52" t="s">
        <v>36</v>
      </c>
      <c r="D201" s="112"/>
      <c r="E201" s="56">
        <v>40</v>
      </c>
      <c r="F201" s="69" t="s">
        <v>69</v>
      </c>
      <c r="G201" s="69">
        <f t="shared" ref="G201:G204" si="4">E201*J201</f>
        <v>40</v>
      </c>
      <c r="H201" s="55" t="s">
        <v>69</v>
      </c>
      <c r="I201" s="96">
        <v>2</v>
      </c>
      <c r="J201" s="57">
        <v>1</v>
      </c>
      <c r="K201" s="58"/>
      <c r="L201" s="67" t="s">
        <v>60</v>
      </c>
      <c r="M201" s="67" t="s">
        <v>60</v>
      </c>
      <c r="N201" s="75" t="s">
        <v>57</v>
      </c>
    </row>
    <row r="202" spans="1:14" ht="22.5">
      <c r="A202" s="100"/>
      <c r="B202" s="102"/>
      <c r="C202" s="52" t="s">
        <v>99</v>
      </c>
      <c r="D202" s="113" t="s">
        <v>97</v>
      </c>
      <c r="E202" s="56">
        <v>100</v>
      </c>
      <c r="F202" s="69" t="s">
        <v>69</v>
      </c>
      <c r="G202" s="69">
        <f t="shared" si="4"/>
        <v>100</v>
      </c>
      <c r="H202" s="55" t="s">
        <v>69</v>
      </c>
      <c r="I202" s="96">
        <v>80</v>
      </c>
      <c r="J202" s="57">
        <v>1</v>
      </c>
      <c r="K202" s="58"/>
      <c r="L202" s="67" t="s">
        <v>88</v>
      </c>
      <c r="M202" s="67" t="s">
        <v>58</v>
      </c>
      <c r="N202" s="75" t="s">
        <v>156</v>
      </c>
    </row>
    <row r="203" spans="1:14" ht="22.5">
      <c r="A203" s="100"/>
      <c r="B203" s="102"/>
      <c r="C203" s="52"/>
      <c r="D203" s="114" t="s">
        <v>98</v>
      </c>
      <c r="E203" s="56">
        <v>20</v>
      </c>
      <c r="F203" s="69" t="s">
        <v>69</v>
      </c>
      <c r="G203" s="69">
        <f t="shared" si="4"/>
        <v>20</v>
      </c>
      <c r="H203" s="55" t="s">
        <v>69</v>
      </c>
      <c r="I203" s="96">
        <v>4</v>
      </c>
      <c r="J203" s="57">
        <v>1</v>
      </c>
      <c r="K203" s="58"/>
      <c r="L203" s="67" t="s">
        <v>88</v>
      </c>
      <c r="M203" s="67" t="s">
        <v>58</v>
      </c>
      <c r="N203" s="75" t="s">
        <v>57</v>
      </c>
    </row>
    <row r="204" spans="1:14" ht="23.25" thickBot="1">
      <c r="A204" s="101"/>
      <c r="B204" s="103"/>
      <c r="C204" s="94"/>
      <c r="D204" s="115" t="s">
        <v>100</v>
      </c>
      <c r="E204" s="56">
        <v>750</v>
      </c>
      <c r="F204" s="69" t="s">
        <v>69</v>
      </c>
      <c r="G204" s="69">
        <f t="shared" si="4"/>
        <v>750</v>
      </c>
      <c r="H204" s="55" t="s">
        <v>69</v>
      </c>
      <c r="I204" s="109">
        <v>500</v>
      </c>
      <c r="J204" s="95">
        <v>1</v>
      </c>
      <c r="K204" s="116"/>
      <c r="L204" s="74" t="s">
        <v>88</v>
      </c>
      <c r="M204" s="74" t="s">
        <v>58</v>
      </c>
      <c r="N204" s="75" t="s">
        <v>156</v>
      </c>
    </row>
    <row r="205" spans="1:14">
      <c r="A205" s="259" t="s">
        <v>13</v>
      </c>
      <c r="B205" s="260"/>
      <c r="C205" s="911"/>
      <c r="D205" s="912"/>
      <c r="E205" s="297">
        <f>SUM(E200:E204)</f>
        <v>1210</v>
      </c>
      <c r="F205" s="298" t="s">
        <v>69</v>
      </c>
      <c r="G205" s="298">
        <f>SUM(G200:G204)</f>
        <v>1210</v>
      </c>
      <c r="H205" s="299" t="s">
        <v>69</v>
      </c>
      <c r="I205" s="333"/>
      <c r="J205" s="905"/>
      <c r="K205" s="905"/>
      <c r="L205" s="905"/>
      <c r="M205" s="905"/>
      <c r="N205" s="978"/>
    </row>
    <row r="206" spans="1:14" ht="13.5" thickBot="1">
      <c r="A206" s="300" t="s">
        <v>33</v>
      </c>
      <c r="B206" s="334"/>
      <c r="C206" s="913"/>
      <c r="D206" s="914"/>
      <c r="E206" s="302">
        <f>E205*0.2</f>
        <v>242</v>
      </c>
      <c r="F206" s="303" t="s">
        <v>69</v>
      </c>
      <c r="G206" s="303">
        <f>G205*0.2</f>
        <v>242</v>
      </c>
      <c r="H206" s="304" t="s">
        <v>69</v>
      </c>
      <c r="I206" s="335"/>
      <c r="J206" s="909"/>
      <c r="K206" s="909"/>
      <c r="L206" s="909"/>
      <c r="M206" s="909"/>
      <c r="N206" s="910"/>
    </row>
    <row r="207" spans="1:14" ht="13.5" thickBot="1">
      <c r="A207" s="971" t="s">
        <v>119</v>
      </c>
      <c r="B207" s="972"/>
      <c r="C207" s="973"/>
      <c r="D207" s="974"/>
      <c r="E207" s="336">
        <f>SUM(E205:E206)</f>
        <v>1452</v>
      </c>
      <c r="F207" s="337" t="s">
        <v>69</v>
      </c>
      <c r="G207" s="337">
        <f>SUM(G205:G206)</f>
        <v>1452</v>
      </c>
      <c r="H207" s="338" t="s">
        <v>69</v>
      </c>
      <c r="I207" s="975"/>
      <c r="J207" s="976"/>
      <c r="K207" s="976"/>
      <c r="L207" s="976"/>
      <c r="M207" s="976"/>
      <c r="N207" s="977"/>
    </row>
    <row r="208" spans="1:14" ht="13.5" thickBot="1">
      <c r="A208" s="194"/>
      <c r="B208" s="195"/>
      <c r="C208" s="195"/>
      <c r="D208" s="195"/>
      <c r="E208" s="195"/>
      <c r="F208" s="195"/>
      <c r="G208" s="195"/>
      <c r="H208" s="195"/>
      <c r="I208" s="195"/>
      <c r="J208" s="195"/>
      <c r="K208" s="195"/>
      <c r="L208" s="195"/>
      <c r="M208" s="195"/>
      <c r="N208" s="196"/>
    </row>
    <row r="209" spans="1:14" ht="13.5" thickBot="1">
      <c r="A209" s="969" t="s">
        <v>126</v>
      </c>
      <c r="B209" s="970"/>
      <c r="C209" s="339"/>
      <c r="D209" s="326"/>
      <c r="E209" s="328"/>
      <c r="F209" s="328"/>
      <c r="G209" s="329"/>
      <c r="H209" s="329"/>
      <c r="I209" s="325"/>
      <c r="J209" s="325"/>
      <c r="K209" s="325"/>
      <c r="L209" s="325"/>
      <c r="M209" s="325"/>
      <c r="N209" s="332"/>
    </row>
    <row r="210" spans="1:14">
      <c r="A210" s="141"/>
      <c r="B210" s="142"/>
      <c r="C210" s="142"/>
      <c r="D210" s="142"/>
      <c r="E210" s="142"/>
      <c r="F210" s="142"/>
      <c r="G210" s="142"/>
      <c r="H210" s="142"/>
      <c r="I210" s="142"/>
      <c r="J210" s="142"/>
      <c r="K210" s="142"/>
      <c r="L210" s="142"/>
      <c r="M210" s="142"/>
      <c r="N210" s="143"/>
    </row>
    <row r="211" spans="1:14">
      <c r="A211" s="144"/>
      <c r="B211" s="145"/>
      <c r="C211" s="145"/>
      <c r="D211" s="145"/>
      <c r="E211" s="145"/>
      <c r="F211" s="145"/>
      <c r="G211" s="145"/>
      <c r="H211" s="145"/>
      <c r="I211" s="145"/>
      <c r="J211" s="145"/>
      <c r="K211" s="145"/>
      <c r="L211" s="145"/>
      <c r="M211" s="145"/>
      <c r="N211" s="146"/>
    </row>
    <row r="212" spans="1:14">
      <c r="A212" s="144"/>
      <c r="B212" s="145"/>
      <c r="C212" s="145"/>
      <c r="D212" s="145"/>
      <c r="E212" s="145"/>
      <c r="F212" s="145"/>
      <c r="G212" s="145"/>
      <c r="H212" s="145"/>
      <c r="I212" s="145"/>
      <c r="J212" s="145"/>
      <c r="K212" s="145"/>
      <c r="L212" s="145"/>
      <c r="M212" s="145"/>
      <c r="N212" s="146"/>
    </row>
    <row r="213" spans="1:14">
      <c r="A213" s="144"/>
      <c r="B213" s="145"/>
      <c r="C213" s="145"/>
      <c r="D213" s="145"/>
      <c r="E213" s="145"/>
      <c r="F213" s="145"/>
      <c r="G213" s="145"/>
      <c r="H213" s="145"/>
      <c r="I213" s="145"/>
      <c r="J213" s="145"/>
      <c r="K213" s="145"/>
      <c r="L213" s="145"/>
      <c r="M213" s="145"/>
      <c r="N213" s="146"/>
    </row>
    <row r="214" spans="1:14">
      <c r="A214" s="144"/>
      <c r="B214" s="145"/>
      <c r="C214" s="145"/>
      <c r="D214" s="145"/>
      <c r="E214" s="145"/>
      <c r="F214" s="145"/>
      <c r="G214" s="145"/>
      <c r="H214" s="145"/>
      <c r="I214" s="145"/>
      <c r="J214" s="145"/>
      <c r="K214" s="145"/>
      <c r="L214" s="145"/>
      <c r="M214" s="145"/>
      <c r="N214" s="146"/>
    </row>
    <row r="215" spans="1:14">
      <c r="A215" s="144"/>
      <c r="B215" s="145"/>
      <c r="C215" s="145"/>
      <c r="D215" s="145"/>
      <c r="E215" s="145"/>
      <c r="F215" s="145"/>
      <c r="G215" s="145"/>
      <c r="H215" s="145"/>
      <c r="I215" s="145"/>
      <c r="J215" s="145"/>
      <c r="K215" s="145"/>
      <c r="L215" s="145"/>
      <c r="M215" s="145"/>
      <c r="N215" s="146"/>
    </row>
    <row r="216" spans="1:14">
      <c r="A216" s="144"/>
      <c r="B216" s="145"/>
      <c r="C216" s="145"/>
      <c r="D216" s="145"/>
      <c r="E216" s="145"/>
      <c r="F216" s="145"/>
      <c r="G216" s="145"/>
      <c r="H216" s="145"/>
      <c r="I216" s="145"/>
      <c r="J216" s="145"/>
      <c r="K216" s="145"/>
      <c r="L216" s="145"/>
      <c r="M216" s="145"/>
      <c r="N216" s="146"/>
    </row>
    <row r="217" spans="1:14">
      <c r="A217" s="144"/>
      <c r="B217" s="145"/>
      <c r="C217" s="145"/>
      <c r="D217" s="145"/>
      <c r="E217" s="145"/>
      <c r="F217" s="145"/>
      <c r="G217" s="145"/>
      <c r="H217" s="145"/>
      <c r="I217" s="145"/>
      <c r="J217" s="145"/>
      <c r="K217" s="145"/>
      <c r="L217" s="145"/>
      <c r="M217" s="145"/>
      <c r="N217" s="146"/>
    </row>
    <row r="218" spans="1:14">
      <c r="A218" s="144"/>
      <c r="B218" s="145"/>
      <c r="C218" s="145"/>
      <c r="D218" s="145"/>
      <c r="E218" s="145"/>
      <c r="F218" s="145"/>
      <c r="G218" s="145"/>
      <c r="H218" s="145"/>
      <c r="I218" s="145"/>
      <c r="J218" s="145"/>
      <c r="K218" s="145"/>
      <c r="L218" s="145"/>
      <c r="M218" s="145"/>
      <c r="N218" s="146"/>
    </row>
    <row r="219" spans="1:14">
      <c r="A219" s="144"/>
      <c r="B219" s="145"/>
      <c r="C219" s="145"/>
      <c r="D219" s="145"/>
      <c r="E219" s="145"/>
      <c r="F219" s="145"/>
      <c r="G219" s="145"/>
      <c r="H219" s="145"/>
      <c r="I219" s="145"/>
      <c r="J219" s="145"/>
      <c r="K219" s="145"/>
      <c r="L219" s="145"/>
      <c r="M219" s="145"/>
      <c r="N219" s="146"/>
    </row>
    <row r="220" spans="1:14">
      <c r="A220" s="144"/>
      <c r="B220" s="145"/>
      <c r="C220" s="145"/>
      <c r="D220" s="145"/>
      <c r="E220" s="145"/>
      <c r="F220" s="145"/>
      <c r="G220" s="145"/>
      <c r="H220" s="145"/>
      <c r="I220" s="145"/>
      <c r="J220" s="145"/>
      <c r="K220" s="145"/>
      <c r="L220" s="145"/>
      <c r="M220" s="145"/>
      <c r="N220" s="146"/>
    </row>
    <row r="221" spans="1:14">
      <c r="A221" s="189"/>
      <c r="B221" s="99"/>
      <c r="C221" s="99"/>
      <c r="D221" s="99"/>
      <c r="E221" s="99"/>
      <c r="F221" s="99"/>
      <c r="G221" s="99"/>
      <c r="H221" s="99"/>
      <c r="I221" s="99"/>
      <c r="J221" s="99"/>
      <c r="K221" s="99"/>
      <c r="L221" s="99"/>
      <c r="M221" s="99"/>
      <c r="N221" s="190"/>
    </row>
    <row r="222" spans="1:14">
      <c r="A222" s="144"/>
      <c r="B222" s="145"/>
      <c r="C222" s="145"/>
      <c r="D222" s="145"/>
      <c r="E222" s="145"/>
      <c r="F222" s="145"/>
      <c r="G222" s="145"/>
      <c r="H222" s="145"/>
      <c r="I222" s="145"/>
      <c r="J222" s="145"/>
      <c r="K222" s="145"/>
      <c r="L222" s="145"/>
      <c r="M222" s="145"/>
      <c r="N222" s="146"/>
    </row>
    <row r="223" spans="1:14">
      <c r="A223" s="144"/>
      <c r="B223" s="145"/>
      <c r="C223" s="145"/>
      <c r="D223" s="145"/>
      <c r="E223" s="145"/>
      <c r="F223" s="145"/>
      <c r="G223" s="145"/>
      <c r="H223" s="145"/>
      <c r="I223" s="145"/>
      <c r="J223" s="145"/>
      <c r="K223" s="145"/>
      <c r="L223" s="145"/>
      <c r="M223" s="145"/>
      <c r="N223" s="146"/>
    </row>
    <row r="224" spans="1:14">
      <c r="A224" s="144"/>
      <c r="B224" s="145"/>
      <c r="C224" s="145"/>
      <c r="D224" s="145"/>
      <c r="E224" s="145"/>
      <c r="F224" s="145"/>
      <c r="G224" s="145"/>
      <c r="H224" s="145"/>
      <c r="I224" s="145"/>
      <c r="J224" s="145"/>
      <c r="K224" s="145"/>
      <c r="L224" s="145"/>
      <c r="M224" s="145"/>
      <c r="N224" s="146"/>
    </row>
    <row r="225" spans="1:14" ht="13.5" thickBot="1">
      <c r="A225" s="191"/>
      <c r="B225" s="192"/>
      <c r="C225" s="192"/>
      <c r="D225" s="192"/>
      <c r="E225" s="192"/>
      <c r="F225" s="192"/>
      <c r="G225" s="192"/>
      <c r="H225" s="192"/>
      <c r="I225" s="192"/>
      <c r="J225" s="192"/>
      <c r="K225" s="192"/>
      <c r="L225" s="192"/>
      <c r="M225" s="192"/>
      <c r="N225" s="193"/>
    </row>
    <row r="226" spans="1:14" ht="13.5" thickBot="1">
      <c r="A226" s="305" t="s">
        <v>44</v>
      </c>
      <c r="B226" s="306"/>
      <c r="C226" s="306"/>
      <c r="D226" s="306"/>
      <c r="E226" s="305" t="s">
        <v>63</v>
      </c>
      <c r="F226" s="306"/>
      <c r="G226" s="306"/>
      <c r="H226" s="307"/>
      <c r="I226" s="305" t="s">
        <v>70</v>
      </c>
      <c r="J226" s="307"/>
      <c r="K226" s="305" t="s">
        <v>45</v>
      </c>
      <c r="L226" s="306"/>
      <c r="M226" s="306"/>
      <c r="N226" s="307"/>
    </row>
    <row r="227" spans="1:14" ht="13.5" thickBot="1">
      <c r="A227" s="308" t="s">
        <v>55</v>
      </c>
      <c r="B227" s="309" t="s">
        <v>46</v>
      </c>
      <c r="C227" s="310" t="s">
        <v>47</v>
      </c>
      <c r="D227" s="311" t="s">
        <v>48</v>
      </c>
      <c r="E227" s="312" t="s">
        <v>61</v>
      </c>
      <c r="F227" s="313"/>
      <c r="G227" s="311" t="s">
        <v>62</v>
      </c>
      <c r="H227" s="314"/>
      <c r="I227" s="315" t="s">
        <v>49</v>
      </c>
      <c r="J227" s="316" t="s">
        <v>50</v>
      </c>
      <c r="K227" s="313" t="s">
        <v>51</v>
      </c>
      <c r="L227" s="310" t="s">
        <v>52</v>
      </c>
      <c r="M227" s="309" t="s">
        <v>53</v>
      </c>
      <c r="N227" s="316" t="s">
        <v>54</v>
      </c>
    </row>
    <row r="228" spans="1:14" ht="13.5" thickBot="1">
      <c r="A228" s="340" t="s">
        <v>129</v>
      </c>
      <c r="B228" s="341"/>
      <c r="C228" s="341"/>
      <c r="D228" s="342"/>
      <c r="E228" s="343"/>
      <c r="F228" s="344"/>
      <c r="G228" s="344"/>
      <c r="H228" s="345"/>
      <c r="I228" s="344"/>
      <c r="J228" s="345"/>
      <c r="K228" s="343"/>
      <c r="L228" s="344"/>
      <c r="M228" s="344"/>
      <c r="N228" s="345"/>
    </row>
    <row r="229" spans="1:14" ht="22.5">
      <c r="A229" s="105"/>
      <c r="B229" s="106"/>
      <c r="C229" s="89" t="s">
        <v>149</v>
      </c>
      <c r="D229" s="110" t="s">
        <v>103</v>
      </c>
      <c r="E229" s="177">
        <v>75</v>
      </c>
      <c r="F229" s="178" t="s">
        <v>69</v>
      </c>
      <c r="G229" s="178">
        <f t="shared" ref="G229:G230" si="5">E229*J229</f>
        <v>75</v>
      </c>
      <c r="H229" s="179" t="s">
        <v>69</v>
      </c>
      <c r="I229" s="180">
        <v>20</v>
      </c>
      <c r="J229" s="181">
        <v>1</v>
      </c>
      <c r="K229" s="56"/>
      <c r="L229" s="67" t="s">
        <v>88</v>
      </c>
      <c r="M229" s="67" t="s">
        <v>58</v>
      </c>
      <c r="N229" s="75" t="s">
        <v>80</v>
      </c>
    </row>
    <row r="230" spans="1:14" ht="22.5">
      <c r="A230" s="107"/>
      <c r="B230" s="108"/>
      <c r="C230" s="69"/>
      <c r="D230" s="63" t="s">
        <v>104</v>
      </c>
      <c r="E230" s="177">
        <v>25</v>
      </c>
      <c r="F230" s="178" t="s">
        <v>69</v>
      </c>
      <c r="G230" s="178">
        <f t="shared" si="5"/>
        <v>25</v>
      </c>
      <c r="H230" s="179" t="s">
        <v>69</v>
      </c>
      <c r="I230" s="153">
        <v>6</v>
      </c>
      <c r="J230" s="154">
        <v>1</v>
      </c>
      <c r="K230" s="56"/>
      <c r="L230" s="67" t="s">
        <v>88</v>
      </c>
      <c r="M230" s="67" t="s">
        <v>58</v>
      </c>
      <c r="N230" s="75" t="s">
        <v>80</v>
      </c>
    </row>
    <row r="231" spans="1:14" ht="23.25" thickBot="1">
      <c r="A231" s="107"/>
      <c r="B231" s="108"/>
      <c r="C231" s="69"/>
      <c r="D231" s="63" t="s">
        <v>68</v>
      </c>
      <c r="E231" s="177">
        <v>12</v>
      </c>
      <c r="F231" s="178" t="s">
        <v>69</v>
      </c>
      <c r="G231" s="178">
        <v>12</v>
      </c>
      <c r="H231" s="179" t="s">
        <v>69</v>
      </c>
      <c r="I231" s="153">
        <v>4</v>
      </c>
      <c r="J231" s="163" t="s">
        <v>130</v>
      </c>
      <c r="K231" s="56"/>
      <c r="L231" s="67" t="s">
        <v>88</v>
      </c>
      <c r="M231" s="67" t="s">
        <v>58</v>
      </c>
      <c r="N231" s="75" t="s">
        <v>80</v>
      </c>
    </row>
    <row r="232" spans="1:14">
      <c r="A232" s="259" t="s">
        <v>13</v>
      </c>
      <c r="B232" s="260"/>
      <c r="C232" s="355"/>
      <c r="D232" s="356"/>
      <c r="E232" s="357">
        <f>SUM(E229:E231)</f>
        <v>112</v>
      </c>
      <c r="F232" s="358" t="s">
        <v>69</v>
      </c>
      <c r="G232" s="358">
        <f>SUM(G229:G231)</f>
        <v>112</v>
      </c>
      <c r="H232" s="359" t="s">
        <v>69</v>
      </c>
      <c r="I232" s="360"/>
      <c r="J232" s="361"/>
      <c r="K232" s="361"/>
      <c r="L232" s="361"/>
      <c r="M232" s="361"/>
      <c r="N232" s="362"/>
    </row>
    <row r="233" spans="1:14" ht="13.5" thickBot="1">
      <c r="A233" s="363" t="s">
        <v>32</v>
      </c>
      <c r="B233" s="364"/>
      <c r="C233" s="365"/>
      <c r="D233" s="366"/>
      <c r="E233" s="233">
        <f>E232*0.2</f>
        <v>22.400000000000002</v>
      </c>
      <c r="F233" s="235" t="s">
        <v>69</v>
      </c>
      <c r="G233" s="235">
        <f>G232*0.2</f>
        <v>22.400000000000002</v>
      </c>
      <c r="H233" s="367" t="s">
        <v>69</v>
      </c>
      <c r="I233" s="368"/>
      <c r="J233" s="369"/>
      <c r="K233" s="369"/>
      <c r="L233" s="369"/>
      <c r="M233" s="369"/>
      <c r="N233" s="370"/>
    </row>
    <row r="234" spans="1:14" ht="13.5" thickBot="1">
      <c r="A234" s="953" t="s">
        <v>119</v>
      </c>
      <c r="B234" s="954"/>
      <c r="C234" s="955"/>
      <c r="D234" s="956"/>
      <c r="E234" s="346">
        <f>SUM(E232:E233)</f>
        <v>134.4</v>
      </c>
      <c r="F234" s="228" t="s">
        <v>69</v>
      </c>
      <c r="G234" s="228">
        <f>SUM(G232:G233)</f>
        <v>134.4</v>
      </c>
      <c r="H234" s="229" t="s">
        <v>69</v>
      </c>
      <c r="I234" s="957"/>
      <c r="J234" s="958"/>
      <c r="K234" s="958"/>
      <c r="L234" s="958"/>
      <c r="M234" s="958"/>
      <c r="N234" s="959"/>
    </row>
    <row r="235" spans="1:14" ht="13.5" thickBot="1"/>
    <row r="236" spans="1:14" ht="13.5" thickBot="1">
      <c r="A236" s="347" t="s">
        <v>126</v>
      </c>
      <c r="B236" s="348"/>
      <c r="C236" s="349"/>
      <c r="D236" s="350"/>
      <c r="E236" s="351"/>
      <c r="F236" s="351"/>
      <c r="G236" s="352"/>
      <c r="H236" s="352"/>
      <c r="I236" s="353"/>
      <c r="J236" s="353"/>
      <c r="K236" s="353"/>
      <c r="L236" s="353"/>
      <c r="M236" s="353"/>
      <c r="N236" s="354"/>
    </row>
    <row r="237" spans="1:14">
      <c r="A237" s="194"/>
      <c r="B237" s="195"/>
      <c r="C237" s="195"/>
      <c r="D237" s="195"/>
      <c r="E237" s="195"/>
      <c r="F237" s="195"/>
      <c r="G237" s="195"/>
      <c r="H237" s="195"/>
      <c r="I237" s="195"/>
      <c r="J237" s="195"/>
      <c r="K237" s="195"/>
      <c r="L237" s="195"/>
      <c r="M237" s="195"/>
      <c r="N237" s="196"/>
    </row>
    <row r="238" spans="1:14">
      <c r="A238" s="189"/>
      <c r="B238" s="99"/>
      <c r="C238" s="99"/>
      <c r="D238" s="99"/>
      <c r="E238" s="99"/>
      <c r="F238" s="99"/>
      <c r="G238" s="99"/>
      <c r="H238" s="99"/>
      <c r="I238" s="99"/>
      <c r="J238" s="99"/>
      <c r="K238" s="99"/>
      <c r="L238" s="99"/>
      <c r="M238" s="99"/>
      <c r="N238" s="190"/>
    </row>
    <row r="239" spans="1:14">
      <c r="A239" s="189"/>
      <c r="B239" s="99"/>
      <c r="C239" s="99"/>
      <c r="D239" s="99"/>
      <c r="E239" s="99"/>
      <c r="F239" s="99"/>
      <c r="G239" s="99"/>
      <c r="H239" s="99"/>
      <c r="I239" s="99"/>
      <c r="J239" s="99"/>
      <c r="K239" s="99"/>
      <c r="L239" s="99"/>
      <c r="M239" s="99"/>
      <c r="N239" s="190"/>
    </row>
    <row r="240" spans="1:14">
      <c r="A240" s="189"/>
      <c r="B240" s="99"/>
      <c r="C240" s="99"/>
      <c r="D240" s="99"/>
      <c r="E240" s="99"/>
      <c r="F240" s="99"/>
      <c r="G240" s="99"/>
      <c r="H240" s="99"/>
      <c r="I240" s="99"/>
      <c r="J240" s="99"/>
      <c r="K240" s="99"/>
      <c r="L240" s="99"/>
      <c r="M240" s="99"/>
      <c r="N240" s="190"/>
    </row>
    <row r="241" spans="1:14">
      <c r="A241" s="189"/>
      <c r="B241" s="99"/>
      <c r="C241" s="99"/>
      <c r="D241" s="99"/>
      <c r="E241" s="99"/>
      <c r="F241" s="99"/>
      <c r="G241" s="99"/>
      <c r="H241" s="99"/>
      <c r="I241" s="99"/>
      <c r="J241" s="99"/>
      <c r="K241" s="99"/>
      <c r="L241" s="99"/>
      <c r="M241" s="99"/>
      <c r="N241" s="190"/>
    </row>
    <row r="242" spans="1:14">
      <c r="A242" s="144"/>
      <c r="B242" s="145"/>
      <c r="C242" s="145"/>
      <c r="D242" s="145"/>
      <c r="E242" s="145"/>
      <c r="F242" s="145"/>
      <c r="G242" s="145"/>
      <c r="H242" s="145"/>
      <c r="I242" s="145"/>
      <c r="J242" s="145"/>
      <c r="K242" s="145"/>
      <c r="L242" s="145"/>
      <c r="M242" s="145"/>
      <c r="N242" s="146"/>
    </row>
    <row r="243" spans="1:14">
      <c r="A243" s="144"/>
      <c r="B243" s="145"/>
      <c r="C243" s="145"/>
      <c r="D243" s="145"/>
      <c r="E243" s="145"/>
      <c r="F243" s="145"/>
      <c r="G243" s="145"/>
      <c r="H243" s="145"/>
      <c r="I243" s="145"/>
      <c r="J243" s="145"/>
      <c r="K243" s="145"/>
      <c r="L243" s="145"/>
      <c r="M243" s="145"/>
      <c r="N243" s="146"/>
    </row>
    <row r="244" spans="1:14">
      <c r="A244" s="144"/>
      <c r="B244" s="145"/>
      <c r="C244" s="145"/>
      <c r="D244" s="145"/>
      <c r="E244" s="145"/>
      <c r="F244" s="145"/>
      <c r="G244" s="145"/>
      <c r="H244" s="145"/>
      <c r="I244" s="145"/>
      <c r="J244" s="145"/>
      <c r="K244" s="145"/>
      <c r="L244" s="145"/>
      <c r="M244" s="145"/>
      <c r="N244" s="146"/>
    </row>
    <row r="245" spans="1:14">
      <c r="A245" s="144"/>
      <c r="B245" s="145"/>
      <c r="C245" s="145"/>
      <c r="D245" s="145"/>
      <c r="E245" s="145"/>
      <c r="F245" s="145"/>
      <c r="G245" s="145"/>
      <c r="H245" s="145"/>
      <c r="I245" s="145"/>
      <c r="J245" s="145"/>
      <c r="K245" s="145"/>
      <c r="L245" s="145"/>
      <c r="M245" s="145"/>
      <c r="N245" s="146"/>
    </row>
    <row r="246" spans="1:14">
      <c r="A246" s="144"/>
      <c r="B246" s="145"/>
      <c r="C246" s="145"/>
      <c r="D246" s="145"/>
      <c r="E246" s="145"/>
      <c r="F246" s="145"/>
      <c r="G246" s="145"/>
      <c r="H246" s="145"/>
      <c r="I246" s="145"/>
      <c r="J246" s="145"/>
      <c r="K246" s="145"/>
      <c r="L246" s="145"/>
      <c r="M246" s="145"/>
      <c r="N246" s="146"/>
    </row>
    <row r="247" spans="1:14">
      <c r="A247" s="144"/>
      <c r="B247" s="145"/>
      <c r="C247" s="145"/>
      <c r="D247" s="145"/>
      <c r="E247" s="145"/>
      <c r="F247" s="145"/>
      <c r="G247" s="145"/>
      <c r="H247" s="145"/>
      <c r="I247" s="145"/>
      <c r="J247" s="145"/>
      <c r="K247" s="145"/>
      <c r="L247" s="145"/>
      <c r="M247" s="145"/>
      <c r="N247" s="146"/>
    </row>
    <row r="248" spans="1:14">
      <c r="A248" s="144"/>
      <c r="B248" s="145"/>
      <c r="C248" s="145"/>
      <c r="D248" s="145"/>
      <c r="E248" s="145"/>
      <c r="F248" s="145"/>
      <c r="G248" s="145"/>
      <c r="H248" s="145"/>
      <c r="I248" s="145"/>
      <c r="J248" s="145"/>
      <c r="K248" s="145"/>
      <c r="L248" s="145"/>
      <c r="M248" s="145"/>
      <c r="N248" s="146"/>
    </row>
    <row r="249" spans="1:14">
      <c r="A249" s="144"/>
      <c r="B249" s="145"/>
      <c r="C249" s="145"/>
      <c r="D249" s="145"/>
      <c r="E249" s="145"/>
      <c r="F249" s="145"/>
      <c r="G249" s="145"/>
      <c r="H249" s="145"/>
      <c r="I249" s="145"/>
      <c r="J249" s="145"/>
      <c r="K249" s="145"/>
      <c r="L249" s="145"/>
      <c r="M249" s="145"/>
      <c r="N249" s="146"/>
    </row>
    <row r="250" spans="1:14">
      <c r="A250" s="144"/>
      <c r="B250" s="145"/>
      <c r="C250" s="145"/>
      <c r="D250" s="145"/>
      <c r="E250" s="145"/>
      <c r="F250" s="145"/>
      <c r="G250" s="145"/>
      <c r="H250" s="145"/>
      <c r="I250" s="145"/>
      <c r="J250" s="145"/>
      <c r="K250" s="145"/>
      <c r="L250" s="145"/>
      <c r="M250" s="145"/>
      <c r="N250" s="146"/>
    </row>
    <row r="251" spans="1:14">
      <c r="A251" s="144"/>
      <c r="B251" s="145"/>
      <c r="C251" s="145"/>
      <c r="D251" s="145"/>
      <c r="E251" s="145"/>
      <c r="F251" s="145"/>
      <c r="G251" s="145"/>
      <c r="H251" s="145"/>
      <c r="I251" s="145"/>
      <c r="J251" s="145"/>
      <c r="K251" s="145"/>
      <c r="L251" s="145"/>
      <c r="M251" s="145"/>
      <c r="N251" s="146"/>
    </row>
    <row r="252" spans="1:14">
      <c r="A252" s="144"/>
      <c r="B252" s="145"/>
      <c r="C252" s="145"/>
      <c r="D252" s="145"/>
      <c r="E252" s="145"/>
      <c r="F252" s="145"/>
      <c r="G252" s="145"/>
      <c r="H252" s="145"/>
      <c r="I252" s="145"/>
      <c r="J252" s="145"/>
      <c r="K252" s="145"/>
      <c r="L252" s="145"/>
      <c r="M252" s="145"/>
      <c r="N252" s="146"/>
    </row>
    <row r="253" spans="1:14">
      <c r="A253" s="144"/>
      <c r="B253" s="145"/>
      <c r="C253" s="145"/>
      <c r="D253" s="145"/>
      <c r="E253" s="145"/>
      <c r="F253" s="145"/>
      <c r="G253" s="145"/>
      <c r="H253" s="145"/>
      <c r="I253" s="145"/>
      <c r="J253" s="145"/>
      <c r="K253" s="145"/>
      <c r="L253" s="145"/>
      <c r="M253" s="145"/>
      <c r="N253" s="146"/>
    </row>
    <row r="254" spans="1:14">
      <c r="A254" s="144"/>
      <c r="B254" s="145"/>
      <c r="C254" s="145"/>
      <c r="D254" s="145"/>
      <c r="E254" s="145"/>
      <c r="F254" s="145"/>
      <c r="G254" s="145"/>
      <c r="H254" s="145"/>
      <c r="I254" s="145"/>
      <c r="J254" s="145"/>
      <c r="K254" s="145"/>
      <c r="L254" s="145"/>
      <c r="M254" s="145"/>
      <c r="N254" s="146"/>
    </row>
    <row r="255" spans="1:14">
      <c r="A255" s="144"/>
      <c r="B255" s="145"/>
      <c r="C255" s="145"/>
      <c r="D255" s="145"/>
      <c r="E255" s="145"/>
      <c r="F255" s="145"/>
      <c r="G255" s="145"/>
      <c r="H255" s="145"/>
      <c r="I255" s="145"/>
      <c r="J255" s="145"/>
      <c r="K255" s="145"/>
      <c r="L255" s="145"/>
      <c r="M255" s="145"/>
      <c r="N255" s="146"/>
    </row>
    <row r="256" spans="1:14">
      <c r="A256" s="144"/>
      <c r="B256" s="145"/>
      <c r="C256" s="145"/>
      <c r="D256" s="145"/>
      <c r="E256" s="145"/>
      <c r="F256" s="145"/>
      <c r="G256" s="145"/>
      <c r="H256" s="145"/>
      <c r="I256" s="145"/>
      <c r="J256" s="145"/>
      <c r="K256" s="145"/>
      <c r="L256" s="145"/>
      <c r="M256" s="145"/>
      <c r="N256" s="146"/>
    </row>
    <row r="257" spans="1:14">
      <c r="A257" s="144"/>
      <c r="B257" s="145"/>
      <c r="C257" s="145"/>
      <c r="D257" s="145"/>
      <c r="E257" s="145"/>
      <c r="F257" s="145"/>
      <c r="G257" s="145"/>
      <c r="H257" s="145"/>
      <c r="I257" s="145"/>
      <c r="J257" s="145"/>
      <c r="K257" s="145"/>
      <c r="L257" s="145"/>
      <c r="M257" s="145"/>
      <c r="N257" s="146"/>
    </row>
    <row r="258" spans="1:14">
      <c r="A258" s="144"/>
      <c r="B258" s="145"/>
      <c r="C258" s="145"/>
      <c r="D258" s="145"/>
      <c r="E258" s="145"/>
      <c r="F258" s="145"/>
      <c r="G258" s="145"/>
      <c r="H258" s="145"/>
      <c r="I258" s="145"/>
      <c r="J258" s="145"/>
      <c r="K258" s="145"/>
      <c r="L258" s="145"/>
      <c r="M258" s="145"/>
      <c r="N258" s="146"/>
    </row>
    <row r="259" spans="1:14">
      <c r="A259" s="144"/>
      <c r="B259" s="145"/>
      <c r="C259" s="145"/>
      <c r="D259" s="145"/>
      <c r="E259" s="145"/>
      <c r="F259" s="145"/>
      <c r="G259" s="145"/>
      <c r="H259" s="145"/>
      <c r="I259" s="145"/>
      <c r="J259" s="145"/>
      <c r="K259" s="145"/>
      <c r="L259" s="145"/>
      <c r="M259" s="145"/>
      <c r="N259" s="146"/>
    </row>
    <row r="260" spans="1:14">
      <c r="A260" s="144"/>
      <c r="B260" s="145"/>
      <c r="C260" s="145"/>
      <c r="D260" s="145"/>
      <c r="E260" s="145"/>
      <c r="F260" s="145"/>
      <c r="G260" s="145"/>
      <c r="H260" s="145"/>
      <c r="I260" s="145"/>
      <c r="J260" s="145"/>
      <c r="K260" s="145"/>
      <c r="L260" s="145"/>
      <c r="M260" s="145"/>
      <c r="N260" s="146"/>
    </row>
    <row r="261" spans="1:14">
      <c r="A261" s="144"/>
      <c r="B261" s="145"/>
      <c r="C261" s="145"/>
      <c r="D261" s="145"/>
      <c r="E261" s="145"/>
      <c r="F261" s="145"/>
      <c r="G261" s="145"/>
      <c r="H261" s="145"/>
      <c r="I261" s="145"/>
      <c r="J261" s="145"/>
      <c r="K261" s="145"/>
      <c r="L261" s="145"/>
      <c r="M261" s="145"/>
      <c r="N261" s="146"/>
    </row>
    <row r="262" spans="1:14">
      <c r="A262" s="144"/>
      <c r="B262" s="145"/>
      <c r="C262" s="145"/>
      <c r="D262" s="145"/>
      <c r="E262" s="145"/>
      <c r="F262" s="145"/>
      <c r="G262" s="145"/>
      <c r="H262" s="145"/>
      <c r="I262" s="145"/>
      <c r="J262" s="145"/>
      <c r="K262" s="145"/>
      <c r="L262" s="145"/>
      <c r="M262" s="145"/>
      <c r="N262" s="146"/>
    </row>
    <row r="263" spans="1:14">
      <c r="A263" s="144"/>
      <c r="B263" s="145"/>
      <c r="C263" s="145"/>
      <c r="D263" s="145"/>
      <c r="E263" s="145"/>
      <c r="F263" s="145"/>
      <c r="G263" s="145"/>
      <c r="H263" s="145"/>
      <c r="I263" s="145"/>
      <c r="J263" s="145"/>
      <c r="K263" s="145"/>
      <c r="L263" s="145"/>
      <c r="M263" s="145"/>
      <c r="N263" s="146"/>
    </row>
    <row r="264" spans="1:14">
      <c r="A264" s="144"/>
      <c r="B264" s="145"/>
      <c r="C264" s="145"/>
      <c r="D264" s="145"/>
      <c r="E264" s="145"/>
      <c r="F264" s="145"/>
      <c r="G264" s="145"/>
      <c r="H264" s="145"/>
      <c r="I264" s="145"/>
      <c r="J264" s="145"/>
      <c r="K264" s="145"/>
      <c r="L264" s="145"/>
      <c r="M264" s="145"/>
      <c r="N264" s="146"/>
    </row>
    <row r="265" spans="1:14">
      <c r="A265" s="144"/>
      <c r="B265" s="145"/>
      <c r="C265" s="145"/>
      <c r="D265" s="145"/>
      <c r="E265" s="145"/>
      <c r="F265" s="145"/>
      <c r="G265" s="145"/>
      <c r="H265" s="145"/>
      <c r="I265" s="145"/>
      <c r="J265" s="145"/>
      <c r="K265" s="145"/>
      <c r="L265" s="145"/>
      <c r="M265" s="145"/>
      <c r="N265" s="146"/>
    </row>
    <row r="266" spans="1:14">
      <c r="A266" s="189"/>
      <c r="B266" s="99"/>
      <c r="C266" s="99"/>
      <c r="D266" s="99"/>
      <c r="E266" s="99"/>
      <c r="F266" s="99"/>
      <c r="G266" s="99"/>
      <c r="H266" s="99"/>
      <c r="I266" s="99"/>
      <c r="J266" s="99"/>
      <c r="K266" s="99"/>
      <c r="L266" s="99"/>
      <c r="M266" s="99"/>
      <c r="N266" s="190"/>
    </row>
    <row r="267" spans="1:14">
      <c r="A267" s="189"/>
      <c r="B267" s="99"/>
      <c r="C267" s="99"/>
      <c r="D267" s="99"/>
      <c r="E267" s="99"/>
      <c r="F267" s="99"/>
      <c r="G267" s="99"/>
      <c r="H267" s="99"/>
      <c r="I267" s="99"/>
      <c r="J267" s="99"/>
      <c r="K267" s="99"/>
      <c r="L267" s="99"/>
      <c r="M267" s="99"/>
      <c r="N267" s="190"/>
    </row>
    <row r="268" spans="1:14">
      <c r="A268" s="189"/>
      <c r="B268" s="99"/>
      <c r="C268" s="99"/>
      <c r="D268" s="99"/>
      <c r="E268" s="99"/>
      <c r="F268" s="99"/>
      <c r="G268" s="99"/>
      <c r="H268" s="99"/>
      <c r="I268" s="99"/>
      <c r="J268" s="99"/>
      <c r="K268" s="99"/>
      <c r="L268" s="99"/>
      <c r="M268" s="99"/>
      <c r="N268" s="190"/>
    </row>
    <row r="269" spans="1:14">
      <c r="A269" s="189"/>
      <c r="B269" s="99"/>
      <c r="C269" s="99"/>
      <c r="D269" s="99"/>
      <c r="E269" s="99"/>
      <c r="F269" s="99"/>
      <c r="G269" s="99"/>
      <c r="H269" s="99"/>
      <c r="I269" s="99"/>
      <c r="J269" s="99"/>
      <c r="K269" s="99"/>
      <c r="L269" s="99"/>
      <c r="M269" s="99"/>
      <c r="N269" s="190"/>
    </row>
    <row r="270" spans="1:14">
      <c r="A270" s="189"/>
      <c r="B270" s="99"/>
      <c r="C270" s="99"/>
      <c r="D270" s="99"/>
      <c r="E270" s="99"/>
      <c r="F270" s="99"/>
      <c r="G270" s="99"/>
      <c r="H270" s="99"/>
      <c r="I270" s="99"/>
      <c r="J270" s="99"/>
      <c r="K270" s="99"/>
      <c r="L270" s="99"/>
      <c r="M270" s="99"/>
      <c r="N270" s="190"/>
    </row>
    <row r="271" spans="1:14">
      <c r="A271" s="189"/>
      <c r="B271" s="99"/>
      <c r="C271" s="99"/>
      <c r="D271" s="99"/>
      <c r="E271" s="99"/>
      <c r="F271" s="99"/>
      <c r="G271" s="99"/>
      <c r="H271" s="99"/>
      <c r="I271" s="99"/>
      <c r="J271" s="99"/>
      <c r="K271" s="99"/>
      <c r="L271" s="99"/>
      <c r="M271" s="99"/>
      <c r="N271" s="190"/>
    </row>
    <row r="272" spans="1:14">
      <c r="A272" s="189"/>
      <c r="B272" s="99"/>
      <c r="C272" s="99"/>
      <c r="D272" s="99"/>
      <c r="E272" s="99"/>
      <c r="F272" s="99"/>
      <c r="G272" s="99"/>
      <c r="H272" s="99"/>
      <c r="I272" s="99"/>
      <c r="J272" s="99"/>
      <c r="K272" s="99"/>
      <c r="L272" s="99"/>
      <c r="M272" s="99"/>
      <c r="N272" s="190"/>
    </row>
    <row r="273" spans="1:14">
      <c r="A273" s="189"/>
      <c r="B273" s="99"/>
      <c r="C273" s="99"/>
      <c r="D273" s="99"/>
      <c r="E273" s="99"/>
      <c r="F273" s="99"/>
      <c r="G273" s="99"/>
      <c r="H273" s="99"/>
      <c r="I273" s="99"/>
      <c r="J273" s="99"/>
      <c r="K273" s="99"/>
      <c r="L273" s="99"/>
      <c r="M273" s="99"/>
      <c r="N273" s="190"/>
    </row>
    <row r="274" spans="1:14">
      <c r="A274" s="189"/>
      <c r="B274" s="99"/>
      <c r="C274" s="99"/>
      <c r="D274" s="99"/>
      <c r="E274" s="99"/>
      <c r="F274" s="99"/>
      <c r="G274" s="99"/>
      <c r="H274" s="99"/>
      <c r="I274" s="99"/>
      <c r="J274" s="99"/>
      <c r="K274" s="99"/>
      <c r="L274" s="99"/>
      <c r="M274" s="99"/>
      <c r="N274" s="190"/>
    </row>
    <row r="275" spans="1:14">
      <c r="A275" s="189"/>
      <c r="B275" s="99"/>
      <c r="C275" s="99"/>
      <c r="D275" s="99"/>
      <c r="E275" s="99"/>
      <c r="F275" s="99"/>
      <c r="G275" s="99"/>
      <c r="H275" s="99"/>
      <c r="I275" s="99"/>
      <c r="J275" s="99"/>
      <c r="K275" s="99"/>
      <c r="L275" s="99"/>
      <c r="M275" s="99"/>
      <c r="N275" s="190"/>
    </row>
    <row r="276" spans="1:14">
      <c r="A276" s="189"/>
      <c r="B276" s="99"/>
      <c r="C276" s="99"/>
      <c r="D276" s="99"/>
      <c r="E276" s="99"/>
      <c r="F276" s="99"/>
      <c r="G276" s="99"/>
      <c r="H276" s="99"/>
      <c r="I276" s="99"/>
      <c r="J276" s="99"/>
      <c r="K276" s="99"/>
      <c r="L276" s="99"/>
      <c r="M276" s="99"/>
      <c r="N276" s="190"/>
    </row>
    <row r="277" spans="1:14">
      <c r="A277" s="189"/>
      <c r="B277" s="99"/>
      <c r="C277" s="99"/>
      <c r="D277" s="99"/>
      <c r="E277" s="99"/>
      <c r="F277" s="99"/>
      <c r="G277" s="99"/>
      <c r="H277" s="99"/>
      <c r="I277" s="99"/>
      <c r="J277" s="99"/>
      <c r="K277" s="99"/>
      <c r="L277" s="99"/>
      <c r="M277" s="99"/>
      <c r="N277" s="190"/>
    </row>
    <row r="278" spans="1:14" ht="13.5" thickBot="1">
      <c r="A278" s="191"/>
      <c r="B278" s="192"/>
      <c r="C278" s="192"/>
      <c r="D278" s="192"/>
      <c r="E278" s="192"/>
      <c r="F278" s="192"/>
      <c r="G278" s="192"/>
      <c r="H278" s="192"/>
      <c r="I278" s="192"/>
      <c r="J278" s="192"/>
      <c r="K278" s="192"/>
      <c r="L278" s="192"/>
      <c r="M278" s="192"/>
      <c r="N278" s="193"/>
    </row>
    <row r="279" spans="1:14" ht="13.5" thickBot="1">
      <c r="A279" s="305" t="s">
        <v>44</v>
      </c>
      <c r="B279" s="306"/>
      <c r="C279" s="306"/>
      <c r="D279" s="306"/>
      <c r="E279" s="305" t="s">
        <v>63</v>
      </c>
      <c r="F279" s="306"/>
      <c r="G279" s="306"/>
      <c r="H279" s="307"/>
      <c r="I279" s="305" t="s">
        <v>70</v>
      </c>
      <c r="J279" s="307"/>
      <c r="K279" s="305" t="s">
        <v>45</v>
      </c>
      <c r="L279" s="306"/>
      <c r="M279" s="306"/>
      <c r="N279" s="307"/>
    </row>
    <row r="280" spans="1:14" ht="13.5" thickBot="1">
      <c r="A280" s="308" t="s">
        <v>55</v>
      </c>
      <c r="B280" s="309" t="s">
        <v>46</v>
      </c>
      <c r="C280" s="310" t="s">
        <v>47</v>
      </c>
      <c r="D280" s="311" t="s">
        <v>48</v>
      </c>
      <c r="E280" s="312" t="s">
        <v>61</v>
      </c>
      <c r="F280" s="313"/>
      <c r="G280" s="311" t="s">
        <v>62</v>
      </c>
      <c r="H280" s="314"/>
      <c r="I280" s="315" t="s">
        <v>49</v>
      </c>
      <c r="J280" s="316" t="s">
        <v>50</v>
      </c>
      <c r="K280" s="313" t="s">
        <v>51</v>
      </c>
      <c r="L280" s="310" t="s">
        <v>52</v>
      </c>
      <c r="M280" s="309" t="s">
        <v>53</v>
      </c>
      <c r="N280" s="316" t="s">
        <v>54</v>
      </c>
    </row>
    <row r="281" spans="1:14" ht="13.5" thickBot="1">
      <c r="A281" s="371" t="s">
        <v>153</v>
      </c>
      <c r="B281" s="372"/>
      <c r="C281" s="372"/>
      <c r="D281" s="373"/>
      <c r="E281" s="374"/>
      <c r="F281" s="372"/>
      <c r="G281" s="372"/>
      <c r="H281" s="373"/>
      <c r="I281" s="374"/>
      <c r="J281" s="373"/>
      <c r="K281" s="374"/>
      <c r="L281" s="372"/>
      <c r="M281" s="372"/>
      <c r="N281" s="373"/>
    </row>
    <row r="282" spans="1:14" ht="23.25" thickBot="1">
      <c r="A282" s="111"/>
      <c r="B282" s="117" t="s">
        <v>106</v>
      </c>
      <c r="C282" s="117" t="s">
        <v>109</v>
      </c>
      <c r="D282" s="118"/>
      <c r="E282" s="119">
        <v>30</v>
      </c>
      <c r="F282" s="117" t="s">
        <v>107</v>
      </c>
      <c r="G282" s="117">
        <f>J282*E282</f>
        <v>15000</v>
      </c>
      <c r="H282" s="118" t="s">
        <v>107</v>
      </c>
      <c r="I282" s="121">
        <v>1504</v>
      </c>
      <c r="J282" s="122">
        <v>500</v>
      </c>
      <c r="K282" s="119"/>
      <c r="L282" s="120" t="s">
        <v>60</v>
      </c>
      <c r="M282" s="120" t="s">
        <v>60</v>
      </c>
      <c r="N282" s="118"/>
    </row>
    <row r="283" spans="1:14" ht="23.25" thickBot="1">
      <c r="A283" s="111"/>
      <c r="B283" s="117" t="s">
        <v>106</v>
      </c>
      <c r="C283" s="117" t="s">
        <v>110</v>
      </c>
      <c r="D283" s="118"/>
      <c r="E283" s="119">
        <v>1</v>
      </c>
      <c r="F283" s="117" t="s">
        <v>107</v>
      </c>
      <c r="G283" s="117">
        <f>J283*E283</f>
        <v>50</v>
      </c>
      <c r="H283" s="118" t="s">
        <v>107</v>
      </c>
      <c r="I283" s="121">
        <v>1504</v>
      </c>
      <c r="J283" s="122">
        <v>50</v>
      </c>
      <c r="K283" s="119"/>
      <c r="L283" s="120" t="s">
        <v>60</v>
      </c>
      <c r="M283" s="120" t="s">
        <v>60</v>
      </c>
      <c r="N283" s="118"/>
    </row>
    <row r="284" spans="1:14" ht="23.25" thickBot="1">
      <c r="A284" s="111"/>
      <c r="B284" s="117" t="s">
        <v>106</v>
      </c>
      <c r="C284" s="117" t="s">
        <v>111</v>
      </c>
      <c r="D284" s="118"/>
      <c r="E284" s="119">
        <v>3.8</v>
      </c>
      <c r="F284" s="117" t="s">
        <v>107</v>
      </c>
      <c r="G284" s="117">
        <f>J284*E284</f>
        <v>190</v>
      </c>
      <c r="H284" s="118" t="s">
        <v>107</v>
      </c>
      <c r="I284" s="121">
        <v>1504</v>
      </c>
      <c r="J284" s="122">
        <v>50</v>
      </c>
      <c r="K284" s="119"/>
      <c r="L284" s="120" t="s">
        <v>60</v>
      </c>
      <c r="M284" s="120" t="s">
        <v>60</v>
      </c>
      <c r="N284" s="118"/>
    </row>
    <row r="285" spans="1:14" ht="23.25" thickBot="1">
      <c r="A285" s="111"/>
      <c r="B285" s="117" t="s">
        <v>106</v>
      </c>
      <c r="C285" s="117" t="s">
        <v>112</v>
      </c>
      <c r="D285" s="118"/>
      <c r="E285" s="119">
        <v>2.5</v>
      </c>
      <c r="F285" s="117" t="s">
        <v>107</v>
      </c>
      <c r="G285" s="117">
        <f>J285*E285</f>
        <v>75</v>
      </c>
      <c r="H285" s="118" t="s">
        <v>107</v>
      </c>
      <c r="I285" s="121">
        <v>1504</v>
      </c>
      <c r="J285" s="122">
        <v>30</v>
      </c>
      <c r="K285" s="119"/>
      <c r="L285" s="120" t="s">
        <v>60</v>
      </c>
      <c r="M285" s="120" t="s">
        <v>60</v>
      </c>
      <c r="N285" s="118"/>
    </row>
    <row r="286" spans="1:14" ht="13.5" thickBot="1">
      <c r="A286" s="375" t="s">
        <v>126</v>
      </c>
      <c r="B286" s="376"/>
      <c r="C286" s="377"/>
      <c r="D286" s="378"/>
      <c r="E286" s="379"/>
      <c r="F286" s="379"/>
      <c r="G286" s="380"/>
      <c r="H286" s="380"/>
      <c r="I286" s="381"/>
      <c r="J286" s="381"/>
      <c r="K286" s="381"/>
      <c r="L286" s="381"/>
      <c r="M286" s="381"/>
      <c r="N286" s="382"/>
    </row>
    <row r="287" spans="1:14">
      <c r="A287" s="141"/>
      <c r="B287" s="142"/>
      <c r="C287" s="142"/>
      <c r="D287" s="142"/>
      <c r="E287" s="142"/>
      <c r="F287" s="142"/>
      <c r="G287" s="142"/>
      <c r="H287" s="142"/>
      <c r="I287" s="142"/>
      <c r="J287" s="142"/>
      <c r="K287" s="142"/>
      <c r="L287" s="142"/>
      <c r="M287" s="142"/>
      <c r="N287" s="143"/>
    </row>
    <row r="288" spans="1:14">
      <c r="A288" s="144"/>
      <c r="B288" s="145"/>
      <c r="C288" s="145"/>
      <c r="D288" s="145"/>
      <c r="E288" s="145"/>
      <c r="F288" s="145"/>
      <c r="G288" s="145"/>
      <c r="H288" s="145"/>
      <c r="I288" s="145"/>
      <c r="J288" s="145"/>
      <c r="K288" s="145"/>
      <c r="L288" s="145"/>
      <c r="M288" s="145"/>
      <c r="N288" s="146"/>
    </row>
    <row r="289" spans="1:14">
      <c r="A289" s="144"/>
      <c r="B289" s="145"/>
      <c r="C289" s="145"/>
      <c r="D289" s="145"/>
      <c r="E289" s="145"/>
      <c r="F289" s="145"/>
      <c r="G289" s="145"/>
      <c r="H289" s="145"/>
      <c r="I289" s="145"/>
      <c r="J289" s="145"/>
      <c r="K289" s="145"/>
      <c r="L289" s="145"/>
      <c r="M289" s="145"/>
      <c r="N289" s="146"/>
    </row>
    <row r="290" spans="1:14">
      <c r="A290" s="144"/>
      <c r="B290" s="145"/>
      <c r="C290" s="145"/>
      <c r="D290" s="145"/>
      <c r="E290" s="145"/>
      <c r="F290" s="145"/>
      <c r="G290" s="145"/>
      <c r="H290" s="145"/>
      <c r="I290" s="145"/>
      <c r="J290" s="145"/>
      <c r="K290" s="145"/>
      <c r="L290" s="145"/>
      <c r="M290" s="145"/>
      <c r="N290" s="146"/>
    </row>
    <row r="291" spans="1:14">
      <c r="A291" s="144"/>
      <c r="B291" s="145"/>
      <c r="C291" s="145"/>
      <c r="D291" s="145"/>
      <c r="E291" s="145"/>
      <c r="F291" s="145"/>
      <c r="G291" s="145"/>
      <c r="H291" s="145"/>
      <c r="I291" s="145"/>
      <c r="J291" s="145"/>
      <c r="K291" s="145"/>
      <c r="L291" s="145"/>
      <c r="M291" s="145"/>
      <c r="N291" s="146"/>
    </row>
    <row r="292" spans="1:14">
      <c r="A292" s="144"/>
      <c r="B292" s="145"/>
      <c r="C292" s="145"/>
      <c r="D292" s="145"/>
      <c r="E292" s="145"/>
      <c r="F292" s="145"/>
      <c r="G292" s="145"/>
      <c r="H292" s="145"/>
      <c r="I292" s="145"/>
      <c r="J292" s="145"/>
      <c r="K292" s="145"/>
      <c r="L292" s="145"/>
      <c r="M292" s="145"/>
      <c r="N292" s="146"/>
    </row>
    <row r="293" spans="1:14">
      <c r="A293" s="144"/>
      <c r="B293" s="145"/>
      <c r="C293" s="145"/>
      <c r="D293" s="145"/>
      <c r="E293" s="145"/>
      <c r="F293" s="145"/>
      <c r="G293" s="145"/>
      <c r="H293" s="145"/>
      <c r="I293" s="145"/>
      <c r="J293" s="145"/>
      <c r="K293" s="145"/>
      <c r="L293" s="145"/>
      <c r="M293" s="145"/>
      <c r="N293" s="146"/>
    </row>
    <row r="294" spans="1:14">
      <c r="A294" s="144"/>
      <c r="B294" s="145"/>
      <c r="C294" s="145"/>
      <c r="D294" s="145"/>
      <c r="E294" s="145"/>
      <c r="F294" s="145"/>
      <c r="G294" s="145"/>
      <c r="H294" s="145"/>
      <c r="I294" s="145"/>
      <c r="J294" s="145"/>
      <c r="K294" s="145"/>
      <c r="L294" s="145"/>
      <c r="M294" s="145"/>
      <c r="N294" s="146"/>
    </row>
    <row r="295" spans="1:14">
      <c r="A295" s="144"/>
      <c r="B295" s="145"/>
      <c r="C295" s="145"/>
      <c r="D295" s="145"/>
      <c r="E295" s="145"/>
      <c r="F295" s="145"/>
      <c r="G295" s="145"/>
      <c r="H295" s="145"/>
      <c r="I295" s="145"/>
      <c r="J295" s="145"/>
      <c r="K295" s="145"/>
      <c r="L295" s="145"/>
      <c r="M295" s="145"/>
      <c r="N295" s="146"/>
    </row>
    <row r="296" spans="1:14">
      <c r="A296" s="144"/>
      <c r="B296" s="145"/>
      <c r="C296" s="145"/>
      <c r="D296" s="145"/>
      <c r="E296" s="145"/>
      <c r="F296" s="145"/>
      <c r="G296" s="145"/>
      <c r="H296" s="145"/>
      <c r="I296" s="145"/>
      <c r="J296" s="145"/>
      <c r="K296" s="145"/>
      <c r="L296" s="145"/>
      <c r="M296" s="145"/>
      <c r="N296" s="146"/>
    </row>
    <row r="297" spans="1:14">
      <c r="A297" s="144"/>
      <c r="B297" s="145"/>
      <c r="C297" s="145"/>
      <c r="D297" s="145"/>
      <c r="E297" s="145"/>
      <c r="F297" s="145"/>
      <c r="G297" s="145"/>
      <c r="H297" s="145"/>
      <c r="I297" s="145"/>
      <c r="J297" s="145"/>
      <c r="K297" s="145"/>
      <c r="L297" s="145"/>
      <c r="M297" s="145"/>
      <c r="N297" s="146"/>
    </row>
    <row r="298" spans="1:14">
      <c r="A298" s="144"/>
      <c r="B298" s="145"/>
      <c r="C298" s="145"/>
      <c r="D298" s="145"/>
      <c r="E298" s="145"/>
      <c r="F298" s="145"/>
      <c r="G298" s="145"/>
      <c r="H298" s="145"/>
      <c r="I298" s="145"/>
      <c r="J298" s="145"/>
      <c r="K298" s="145"/>
      <c r="L298" s="145"/>
      <c r="M298" s="145"/>
      <c r="N298" s="146"/>
    </row>
    <row r="299" spans="1:14">
      <c r="A299" s="144"/>
      <c r="B299" s="145"/>
      <c r="C299" s="145"/>
      <c r="D299" s="145"/>
      <c r="E299" s="145"/>
      <c r="F299" s="145"/>
      <c r="G299" s="145"/>
      <c r="H299" s="145"/>
      <c r="I299" s="145"/>
      <c r="J299" s="145"/>
      <c r="K299" s="145"/>
      <c r="L299" s="145"/>
      <c r="M299" s="145"/>
      <c r="N299" s="146"/>
    </row>
    <row r="300" spans="1:14">
      <c r="A300" s="144"/>
      <c r="B300" s="145"/>
      <c r="C300" s="145"/>
      <c r="D300" s="145"/>
      <c r="E300" s="145"/>
      <c r="F300" s="145"/>
      <c r="G300" s="145"/>
      <c r="H300" s="145"/>
      <c r="I300" s="145"/>
      <c r="J300" s="145"/>
      <c r="K300" s="145"/>
      <c r="L300" s="145"/>
      <c r="M300" s="145"/>
      <c r="N300" s="146"/>
    </row>
    <row r="301" spans="1:14">
      <c r="A301" s="144"/>
      <c r="B301" s="145"/>
      <c r="C301" s="145"/>
      <c r="D301" s="145"/>
      <c r="E301" s="145"/>
      <c r="F301" s="145"/>
      <c r="G301" s="145"/>
      <c r="H301" s="145"/>
      <c r="I301" s="145"/>
      <c r="J301" s="145"/>
      <c r="K301" s="145"/>
      <c r="L301" s="145"/>
      <c r="M301" s="145"/>
      <c r="N301" s="146"/>
    </row>
    <row r="302" spans="1:14">
      <c r="A302" s="144"/>
      <c r="B302" s="145"/>
      <c r="C302" s="145"/>
      <c r="D302" s="145"/>
      <c r="E302" s="145"/>
      <c r="F302" s="145"/>
      <c r="G302" s="145"/>
      <c r="H302" s="145"/>
      <c r="I302" s="145"/>
      <c r="J302" s="145"/>
      <c r="K302" s="145"/>
      <c r="L302" s="145"/>
      <c r="M302" s="145"/>
      <c r="N302" s="146"/>
    </row>
    <row r="303" spans="1:14">
      <c r="A303" s="144"/>
      <c r="B303" s="145"/>
      <c r="C303" s="145"/>
      <c r="D303" s="145"/>
      <c r="E303" s="145"/>
      <c r="F303" s="145"/>
      <c r="G303" s="145"/>
      <c r="H303" s="145"/>
      <c r="I303" s="145"/>
      <c r="J303" s="145"/>
      <c r="K303" s="145"/>
      <c r="L303" s="145"/>
      <c r="M303" s="145"/>
      <c r="N303" s="146"/>
    </row>
    <row r="304" spans="1:14">
      <c r="A304" s="144"/>
      <c r="B304" s="145"/>
      <c r="C304" s="145"/>
      <c r="D304" s="145"/>
      <c r="E304" s="145"/>
      <c r="F304" s="145"/>
      <c r="G304" s="145"/>
      <c r="H304" s="145"/>
      <c r="I304" s="145"/>
      <c r="J304" s="145"/>
      <c r="K304" s="145"/>
      <c r="L304" s="145"/>
      <c r="M304" s="145"/>
      <c r="N304" s="146"/>
    </row>
    <row r="305" spans="1:14">
      <c r="A305" s="144"/>
      <c r="B305" s="145"/>
      <c r="C305" s="145"/>
      <c r="D305" s="145"/>
      <c r="E305" s="145"/>
      <c r="F305" s="145"/>
      <c r="G305" s="145"/>
      <c r="H305" s="145"/>
      <c r="I305" s="145"/>
      <c r="J305" s="145"/>
      <c r="K305" s="145"/>
      <c r="L305" s="145"/>
      <c r="M305" s="145"/>
      <c r="N305" s="146"/>
    </row>
    <row r="306" spans="1:14">
      <c r="A306" s="144"/>
      <c r="B306" s="145"/>
      <c r="C306" s="145"/>
      <c r="D306" s="145"/>
      <c r="E306" s="145"/>
      <c r="F306" s="145"/>
      <c r="G306" s="145"/>
      <c r="H306" s="145"/>
      <c r="I306" s="145"/>
      <c r="J306" s="145"/>
      <c r="K306" s="145"/>
      <c r="L306" s="145"/>
      <c r="M306" s="145"/>
      <c r="N306" s="146"/>
    </row>
    <row r="307" spans="1:14">
      <c r="A307" s="144"/>
      <c r="B307" s="145"/>
      <c r="C307" s="145"/>
      <c r="D307" s="145"/>
      <c r="E307" s="145"/>
      <c r="F307" s="145"/>
      <c r="G307" s="145"/>
      <c r="H307" s="145"/>
      <c r="I307" s="145"/>
      <c r="J307" s="145"/>
      <c r="K307" s="145"/>
      <c r="L307" s="145"/>
      <c r="M307" s="145"/>
      <c r="N307" s="146"/>
    </row>
    <row r="308" spans="1:14">
      <c r="A308" s="144"/>
      <c r="B308" s="145"/>
      <c r="C308" s="145"/>
      <c r="D308" s="145"/>
      <c r="E308" s="145"/>
      <c r="F308" s="145"/>
      <c r="G308" s="145"/>
      <c r="H308" s="145"/>
      <c r="I308" s="145"/>
      <c r="J308" s="145"/>
      <c r="K308" s="145"/>
      <c r="L308" s="145"/>
      <c r="M308" s="145"/>
      <c r="N308" s="146"/>
    </row>
    <row r="309" spans="1:14">
      <c r="A309" s="144"/>
      <c r="B309" s="145"/>
      <c r="C309" s="145"/>
      <c r="D309" s="145"/>
      <c r="E309" s="145"/>
      <c r="F309" s="145"/>
      <c r="G309" s="145"/>
      <c r="H309" s="145"/>
      <c r="I309" s="145"/>
      <c r="J309" s="145"/>
      <c r="K309" s="145"/>
      <c r="L309" s="145"/>
      <c r="M309" s="145"/>
      <c r="N309" s="146"/>
    </row>
    <row r="310" spans="1:14">
      <c r="A310" s="144"/>
      <c r="B310" s="145"/>
      <c r="C310" s="145"/>
      <c r="D310" s="145"/>
      <c r="E310" s="145"/>
      <c r="F310" s="145"/>
      <c r="G310" s="145"/>
      <c r="H310" s="145"/>
      <c r="I310" s="145"/>
      <c r="J310" s="145"/>
      <c r="K310" s="145"/>
      <c r="L310" s="145"/>
      <c r="M310" s="145"/>
      <c r="N310" s="146"/>
    </row>
    <row r="311" spans="1:14">
      <c r="A311" s="144"/>
      <c r="B311" s="145"/>
      <c r="C311" s="145"/>
      <c r="D311" s="145"/>
      <c r="E311" s="145"/>
      <c r="F311" s="145"/>
      <c r="G311" s="145"/>
      <c r="H311" s="145"/>
      <c r="I311" s="145"/>
      <c r="J311" s="145"/>
      <c r="K311" s="145"/>
      <c r="L311" s="145"/>
      <c r="M311" s="145"/>
      <c r="N311" s="146"/>
    </row>
    <row r="312" spans="1:14">
      <c r="A312" s="144"/>
      <c r="B312" s="145"/>
      <c r="C312" s="145"/>
      <c r="D312" s="145"/>
      <c r="E312" s="145"/>
      <c r="F312" s="145"/>
      <c r="G312" s="145"/>
      <c r="H312" s="145"/>
      <c r="I312" s="145"/>
      <c r="J312" s="145"/>
      <c r="K312" s="145"/>
      <c r="L312" s="145"/>
      <c r="M312" s="145"/>
      <c r="N312" s="146"/>
    </row>
    <row r="313" spans="1:14">
      <c r="A313" s="189"/>
      <c r="B313" s="99"/>
      <c r="C313" s="99"/>
      <c r="D313" s="99"/>
      <c r="E313" s="99"/>
      <c r="F313" s="99"/>
      <c r="G313" s="99"/>
      <c r="H313" s="99"/>
      <c r="I313" s="99"/>
      <c r="J313" s="99"/>
      <c r="K313" s="99"/>
      <c r="L313" s="99"/>
      <c r="M313" s="99"/>
      <c r="N313" s="190"/>
    </row>
    <row r="314" spans="1:14">
      <c r="A314" s="189"/>
      <c r="B314" s="99"/>
      <c r="C314" s="99"/>
      <c r="D314" s="99"/>
      <c r="E314" s="99"/>
      <c r="F314" s="99"/>
      <c r="G314" s="99"/>
      <c r="H314" s="99"/>
      <c r="I314" s="99"/>
      <c r="J314" s="99"/>
      <c r="K314" s="99"/>
      <c r="L314" s="99"/>
      <c r="M314" s="99"/>
      <c r="N314" s="190"/>
    </row>
    <row r="315" spans="1:14">
      <c r="A315" s="189"/>
      <c r="B315" s="99"/>
      <c r="C315" s="99"/>
      <c r="D315" s="99"/>
      <c r="E315" s="99"/>
      <c r="F315" s="99"/>
      <c r="G315" s="99"/>
      <c r="H315" s="99"/>
      <c r="I315" s="99"/>
      <c r="J315" s="99"/>
      <c r="K315" s="99"/>
      <c r="L315" s="99"/>
      <c r="M315" s="99"/>
      <c r="N315" s="190"/>
    </row>
    <row r="316" spans="1:14">
      <c r="A316" s="189"/>
      <c r="B316" s="99"/>
      <c r="C316" s="99"/>
      <c r="D316" s="99"/>
      <c r="E316" s="99"/>
      <c r="F316" s="99"/>
      <c r="G316" s="99"/>
      <c r="H316" s="99"/>
      <c r="I316" s="99"/>
      <c r="J316" s="99"/>
      <c r="K316" s="99"/>
      <c r="L316" s="99"/>
      <c r="M316" s="99"/>
      <c r="N316" s="190"/>
    </row>
    <row r="317" spans="1:14">
      <c r="A317" s="189"/>
      <c r="B317" s="99"/>
      <c r="C317" s="99"/>
      <c r="D317" s="99"/>
      <c r="E317" s="99"/>
      <c r="F317" s="99"/>
      <c r="G317" s="99"/>
      <c r="H317" s="99"/>
      <c r="I317" s="99"/>
      <c r="J317" s="99"/>
      <c r="K317" s="99"/>
      <c r="L317" s="99"/>
      <c r="M317" s="99"/>
      <c r="N317" s="190"/>
    </row>
    <row r="318" spans="1:14">
      <c r="A318" s="189"/>
      <c r="B318" s="99"/>
      <c r="C318" s="99"/>
      <c r="D318" s="99"/>
      <c r="E318" s="99"/>
      <c r="F318" s="99"/>
      <c r="G318" s="99"/>
      <c r="H318" s="99"/>
      <c r="I318" s="99"/>
      <c r="J318" s="99"/>
      <c r="K318" s="99"/>
      <c r="L318" s="99"/>
      <c r="M318" s="99"/>
      <c r="N318" s="190"/>
    </row>
    <row r="319" spans="1:14">
      <c r="A319" s="189"/>
      <c r="B319" s="99"/>
      <c r="C319" s="99"/>
      <c r="D319" s="99"/>
      <c r="E319" s="99"/>
      <c r="F319" s="99"/>
      <c r="G319" s="99"/>
      <c r="H319" s="99"/>
      <c r="I319" s="99"/>
      <c r="J319" s="99"/>
      <c r="K319" s="99"/>
      <c r="L319" s="99"/>
      <c r="M319" s="99"/>
      <c r="N319" s="190"/>
    </row>
    <row r="320" spans="1:14">
      <c r="A320" s="189"/>
      <c r="B320" s="99"/>
      <c r="C320" s="99"/>
      <c r="D320" s="99"/>
      <c r="E320" s="99"/>
      <c r="F320" s="99"/>
      <c r="G320" s="99"/>
      <c r="H320" s="99"/>
      <c r="I320" s="99"/>
      <c r="J320" s="99"/>
      <c r="K320" s="99"/>
      <c r="L320" s="99"/>
      <c r="M320" s="99"/>
      <c r="N320" s="190"/>
    </row>
    <row r="321" spans="1:14">
      <c r="A321" s="189"/>
      <c r="B321" s="99"/>
      <c r="C321" s="99"/>
      <c r="D321" s="99"/>
      <c r="E321" s="99"/>
      <c r="F321" s="99"/>
      <c r="G321" s="99"/>
      <c r="H321" s="99"/>
      <c r="I321" s="99"/>
      <c r="J321" s="99"/>
      <c r="K321" s="99"/>
      <c r="L321" s="99"/>
      <c r="M321" s="99"/>
      <c r="N321" s="190"/>
    </row>
    <row r="322" spans="1:14">
      <c r="A322" s="189"/>
      <c r="B322" s="99"/>
      <c r="C322" s="99"/>
      <c r="D322" s="99"/>
      <c r="E322" s="99"/>
      <c r="F322" s="99"/>
      <c r="G322" s="99"/>
      <c r="H322" s="99"/>
      <c r="I322" s="99"/>
      <c r="J322" s="99"/>
      <c r="K322" s="99"/>
      <c r="L322" s="99"/>
      <c r="M322" s="99"/>
      <c r="N322" s="190"/>
    </row>
    <row r="323" spans="1:14">
      <c r="A323" s="189"/>
      <c r="B323" s="99"/>
      <c r="C323" s="99"/>
      <c r="D323" s="99"/>
      <c r="E323" s="99"/>
      <c r="F323" s="99"/>
      <c r="G323" s="99"/>
      <c r="H323" s="99"/>
      <c r="I323" s="99"/>
      <c r="J323" s="99"/>
      <c r="K323" s="99"/>
      <c r="L323" s="99"/>
      <c r="M323" s="99"/>
      <c r="N323" s="190"/>
    </row>
    <row r="324" spans="1:14">
      <c r="A324" s="189"/>
      <c r="B324" s="99"/>
      <c r="C324" s="99"/>
      <c r="D324" s="99"/>
      <c r="E324" s="99"/>
      <c r="F324" s="99"/>
      <c r="G324" s="99"/>
      <c r="H324" s="99"/>
      <c r="I324" s="99"/>
      <c r="J324" s="99"/>
      <c r="K324" s="99"/>
      <c r="L324" s="99"/>
      <c r="M324" s="99"/>
      <c r="N324" s="190"/>
    </row>
    <row r="325" spans="1:14">
      <c r="A325" s="189"/>
      <c r="B325" s="99"/>
      <c r="C325" s="99"/>
      <c r="D325" s="99"/>
      <c r="E325" s="99"/>
      <c r="F325" s="99"/>
      <c r="G325" s="99"/>
      <c r="H325" s="99"/>
      <c r="I325" s="99"/>
      <c r="J325" s="99"/>
      <c r="K325" s="99"/>
      <c r="L325" s="99"/>
      <c r="M325" s="99"/>
      <c r="N325" s="190"/>
    </row>
    <row r="326" spans="1:14">
      <c r="A326" s="189"/>
      <c r="B326" s="99"/>
      <c r="C326" s="99"/>
      <c r="D326" s="99"/>
      <c r="E326" s="99"/>
      <c r="F326" s="99"/>
      <c r="G326" s="99"/>
      <c r="H326" s="99"/>
      <c r="I326" s="99"/>
      <c r="J326" s="99"/>
      <c r="K326" s="99"/>
      <c r="L326" s="99"/>
      <c r="M326" s="99"/>
      <c r="N326" s="190"/>
    </row>
    <row r="327" spans="1:14">
      <c r="A327" s="189"/>
      <c r="B327" s="99"/>
      <c r="C327" s="99"/>
      <c r="D327" s="99"/>
      <c r="E327" s="99"/>
      <c r="F327" s="99"/>
      <c r="G327" s="99"/>
      <c r="H327" s="99"/>
      <c r="I327" s="99"/>
      <c r="J327" s="99"/>
      <c r="K327" s="99"/>
      <c r="L327" s="99"/>
      <c r="M327" s="99"/>
      <c r="N327" s="190"/>
    </row>
    <row r="328" spans="1:14">
      <c r="A328" s="189"/>
      <c r="B328" s="99"/>
      <c r="C328" s="99"/>
      <c r="D328" s="99"/>
      <c r="E328" s="99"/>
      <c r="F328" s="99"/>
      <c r="G328" s="99"/>
      <c r="H328" s="99"/>
      <c r="I328" s="99"/>
      <c r="J328" s="99"/>
      <c r="K328" s="99"/>
      <c r="L328" s="99"/>
      <c r="M328" s="99"/>
      <c r="N328" s="190"/>
    </row>
    <row r="329" spans="1:14" ht="13.5" thickBot="1">
      <c r="A329" s="191"/>
      <c r="B329" s="192"/>
      <c r="C329" s="192"/>
      <c r="D329" s="192"/>
      <c r="E329" s="192"/>
      <c r="F329" s="192"/>
      <c r="G329" s="192"/>
      <c r="H329" s="192"/>
      <c r="I329" s="192"/>
      <c r="J329" s="192"/>
      <c r="K329" s="192"/>
      <c r="L329" s="192"/>
      <c r="M329" s="192"/>
      <c r="N329" s="193"/>
    </row>
    <row r="330" spans="1:14" ht="13.5" thickBot="1">
      <c r="A330" s="305" t="s">
        <v>44</v>
      </c>
      <c r="B330" s="306"/>
      <c r="C330" s="306"/>
      <c r="D330" s="306"/>
      <c r="E330" s="305" t="s">
        <v>63</v>
      </c>
      <c r="F330" s="306"/>
      <c r="G330" s="306"/>
      <c r="H330" s="307"/>
      <c r="I330" s="305" t="s">
        <v>70</v>
      </c>
      <c r="J330" s="307"/>
      <c r="K330" s="305" t="s">
        <v>45</v>
      </c>
      <c r="L330" s="306"/>
      <c r="M330" s="306"/>
      <c r="N330" s="307"/>
    </row>
    <row r="331" spans="1:14" ht="13.5" thickBot="1">
      <c r="A331" s="308" t="s">
        <v>55</v>
      </c>
      <c r="B331" s="309" t="s">
        <v>46</v>
      </c>
      <c r="C331" s="310" t="s">
        <v>47</v>
      </c>
      <c r="D331" s="311" t="s">
        <v>48</v>
      </c>
      <c r="E331" s="312" t="s">
        <v>61</v>
      </c>
      <c r="F331" s="313"/>
      <c r="G331" s="311" t="s">
        <v>62</v>
      </c>
      <c r="H331" s="314"/>
      <c r="I331" s="315" t="s">
        <v>49</v>
      </c>
      <c r="J331" s="316" t="s">
        <v>50</v>
      </c>
      <c r="K331" s="313" t="s">
        <v>51</v>
      </c>
      <c r="L331" s="310" t="s">
        <v>52</v>
      </c>
      <c r="M331" s="309" t="s">
        <v>53</v>
      </c>
      <c r="N331" s="316" t="s">
        <v>54</v>
      </c>
    </row>
    <row r="332" spans="1:14" ht="13.5" thickBot="1">
      <c r="A332" s="317" t="s">
        <v>154</v>
      </c>
      <c r="B332" s="383"/>
      <c r="C332" s="383"/>
      <c r="D332" s="384"/>
      <c r="E332" s="385"/>
      <c r="F332" s="386"/>
      <c r="G332" s="386"/>
      <c r="H332" s="387"/>
      <c r="I332" s="386"/>
      <c r="J332" s="387"/>
      <c r="K332" s="385"/>
      <c r="L332" s="386"/>
      <c r="M332" s="386"/>
      <c r="N332" s="387"/>
    </row>
    <row r="333" spans="1:14" ht="22.5">
      <c r="A333" s="107"/>
      <c r="B333" s="108"/>
      <c r="C333" s="69" t="s">
        <v>150</v>
      </c>
      <c r="D333" s="63"/>
      <c r="E333" s="56">
        <v>50</v>
      </c>
      <c r="F333" s="69" t="s">
        <v>69</v>
      </c>
      <c r="G333" s="69">
        <f t="shared" ref="G333" si="6">E333*J333</f>
        <v>200</v>
      </c>
      <c r="H333" s="55" t="s">
        <v>69</v>
      </c>
      <c r="I333" s="96">
        <v>25</v>
      </c>
      <c r="J333" s="57">
        <v>4</v>
      </c>
      <c r="K333" s="56"/>
      <c r="L333" s="67" t="s">
        <v>88</v>
      </c>
      <c r="M333" s="67" t="s">
        <v>58</v>
      </c>
      <c r="N333" s="75" t="s">
        <v>92</v>
      </c>
    </row>
    <row r="334" spans="1:14" ht="22.5">
      <c r="A334" s="107"/>
      <c r="B334" s="108"/>
      <c r="C334" s="69" t="s">
        <v>151</v>
      </c>
      <c r="D334" s="63"/>
      <c r="E334" s="56">
        <v>100</v>
      </c>
      <c r="F334" s="69" t="s">
        <v>69</v>
      </c>
      <c r="G334" s="69">
        <v>100</v>
      </c>
      <c r="H334" s="55" t="s">
        <v>69</v>
      </c>
      <c r="I334" s="96">
        <v>40</v>
      </c>
      <c r="J334" s="57">
        <v>1</v>
      </c>
      <c r="K334" s="56"/>
      <c r="L334" s="67" t="s">
        <v>88</v>
      </c>
      <c r="M334" s="67" t="s">
        <v>58</v>
      </c>
      <c r="N334" s="75" t="s">
        <v>92</v>
      </c>
    </row>
    <row r="335" spans="1:14" ht="22.5">
      <c r="A335" s="107"/>
      <c r="B335" s="108"/>
      <c r="C335" s="69" t="s">
        <v>152</v>
      </c>
      <c r="D335" s="63"/>
      <c r="E335" s="56">
        <v>100</v>
      </c>
      <c r="F335" s="69" t="s">
        <v>69</v>
      </c>
      <c r="G335" s="69">
        <v>100</v>
      </c>
      <c r="H335" s="55" t="s">
        <v>69</v>
      </c>
      <c r="I335" s="96">
        <v>40</v>
      </c>
      <c r="J335" s="57">
        <v>1</v>
      </c>
      <c r="K335" s="56"/>
      <c r="L335" s="67" t="s">
        <v>88</v>
      </c>
      <c r="M335" s="67" t="s">
        <v>58</v>
      </c>
      <c r="N335" s="75" t="s">
        <v>80</v>
      </c>
    </row>
    <row r="336" spans="1:14" ht="23.25" thickBot="1">
      <c r="A336" s="107"/>
      <c r="B336" s="108"/>
      <c r="C336" s="69"/>
      <c r="D336" s="63" t="s">
        <v>68</v>
      </c>
      <c r="E336" s="177">
        <v>12</v>
      </c>
      <c r="F336" s="178" t="s">
        <v>69</v>
      </c>
      <c r="G336" s="178">
        <v>12</v>
      </c>
      <c r="H336" s="179" t="s">
        <v>69</v>
      </c>
      <c r="I336" s="153">
        <v>4</v>
      </c>
      <c r="J336" s="163" t="s">
        <v>130</v>
      </c>
      <c r="K336" s="56"/>
      <c r="L336" s="67" t="s">
        <v>88</v>
      </c>
      <c r="M336" s="67" t="s">
        <v>58</v>
      </c>
      <c r="N336" s="75" t="s">
        <v>80</v>
      </c>
    </row>
    <row r="337" spans="1:14">
      <c r="A337" s="259" t="s">
        <v>13</v>
      </c>
      <c r="B337" s="260"/>
      <c r="C337" s="936"/>
      <c r="D337" s="937"/>
      <c r="E337" s="357">
        <f>SUM(E333:E336)</f>
        <v>262</v>
      </c>
      <c r="F337" s="358" t="s">
        <v>69</v>
      </c>
      <c r="G337" s="358">
        <f>SUM(G333:G336)</f>
        <v>412</v>
      </c>
      <c r="H337" s="359" t="s">
        <v>69</v>
      </c>
      <c r="I337" s="940"/>
      <c r="J337" s="941"/>
      <c r="K337" s="941"/>
      <c r="L337" s="941"/>
      <c r="M337" s="941"/>
      <c r="N337" s="942"/>
    </row>
    <row r="338" spans="1:14" ht="13.5" thickBot="1">
      <c r="A338" s="363" t="s">
        <v>32</v>
      </c>
      <c r="B338" s="364"/>
      <c r="C338" s="938"/>
      <c r="D338" s="939"/>
      <c r="E338" s="233">
        <f>E337*0.2</f>
        <v>52.400000000000006</v>
      </c>
      <c r="F338" s="235" t="s">
        <v>69</v>
      </c>
      <c r="G338" s="235">
        <f>G337*0.2</f>
        <v>82.4</v>
      </c>
      <c r="H338" s="367" t="s">
        <v>69</v>
      </c>
      <c r="I338" s="943"/>
      <c r="J338" s="944"/>
      <c r="K338" s="944"/>
      <c r="L338" s="944"/>
      <c r="M338" s="944"/>
      <c r="N338" s="945"/>
    </row>
    <row r="339" spans="1:14" ht="13.5" thickBot="1">
      <c r="A339" s="946" t="s">
        <v>159</v>
      </c>
      <c r="B339" s="947"/>
      <c r="C339" s="948"/>
      <c r="D339" s="949"/>
      <c r="E339" s="388">
        <f>SUM(E337:E338)</f>
        <v>314.39999999999998</v>
      </c>
      <c r="F339" s="389" t="s">
        <v>69</v>
      </c>
      <c r="G339" s="389">
        <f>SUM(G337:G338)</f>
        <v>494.4</v>
      </c>
      <c r="H339" s="390" t="s">
        <v>69</v>
      </c>
      <c r="I339" s="950"/>
      <c r="J339" s="951"/>
      <c r="K339" s="951"/>
      <c r="L339" s="951"/>
      <c r="M339" s="951"/>
      <c r="N339" s="952"/>
    </row>
    <row r="340" spans="1:14" ht="13.5" thickBot="1">
      <c r="A340" s="317" t="s">
        <v>126</v>
      </c>
      <c r="B340" s="383"/>
      <c r="C340" s="391"/>
      <c r="D340" s="319"/>
      <c r="E340" s="320"/>
      <c r="F340" s="320"/>
      <c r="G340" s="321"/>
      <c r="H340" s="321"/>
      <c r="I340" s="318"/>
      <c r="J340" s="318"/>
      <c r="K340" s="318"/>
      <c r="L340" s="318"/>
      <c r="M340" s="318"/>
      <c r="N340" s="322"/>
    </row>
    <row r="341" spans="1:14">
      <c r="A341" s="141"/>
      <c r="B341" s="142"/>
      <c r="C341" s="142"/>
      <c r="D341" s="142"/>
      <c r="E341" s="142"/>
      <c r="F341" s="142"/>
      <c r="G341" s="142"/>
      <c r="H341" s="142"/>
      <c r="I341" s="142"/>
      <c r="J341" s="142"/>
      <c r="K341" s="142"/>
      <c r="L341" s="142"/>
      <c r="M341" s="142"/>
      <c r="N341" s="143"/>
    </row>
    <row r="342" spans="1:14">
      <c r="A342" s="144"/>
      <c r="B342" s="145"/>
      <c r="C342" s="145"/>
      <c r="D342" s="145"/>
      <c r="E342" s="145"/>
      <c r="F342" s="145"/>
      <c r="G342" s="145"/>
      <c r="H342" s="145"/>
      <c r="I342" s="145"/>
      <c r="J342" s="145"/>
      <c r="K342" s="145"/>
      <c r="L342" s="145"/>
      <c r="M342" s="145"/>
      <c r="N342" s="146"/>
    </row>
    <row r="343" spans="1:14">
      <c r="A343" s="144"/>
      <c r="B343" s="145"/>
      <c r="C343" s="145"/>
      <c r="D343" s="145"/>
      <c r="E343" s="145"/>
      <c r="F343" s="145"/>
      <c r="G343" s="145"/>
      <c r="H343" s="145"/>
      <c r="I343" s="145"/>
      <c r="J343" s="145"/>
      <c r="K343" s="145"/>
      <c r="L343" s="145"/>
      <c r="M343" s="145"/>
      <c r="N343" s="146"/>
    </row>
    <row r="344" spans="1:14">
      <c r="A344" s="144"/>
      <c r="B344" s="145"/>
      <c r="C344" s="145"/>
      <c r="D344" s="145"/>
      <c r="E344" s="145"/>
      <c r="F344" s="145"/>
      <c r="G344" s="145"/>
      <c r="H344" s="145"/>
      <c r="I344" s="145"/>
      <c r="J344" s="145"/>
      <c r="K344" s="145"/>
      <c r="L344" s="145"/>
      <c r="M344" s="145"/>
      <c r="N344" s="146"/>
    </row>
    <row r="345" spans="1:14">
      <c r="A345" s="144"/>
      <c r="B345" s="145"/>
      <c r="C345" s="145"/>
      <c r="D345" s="145"/>
      <c r="E345" s="145"/>
      <c r="F345" s="145"/>
      <c r="G345" s="145"/>
      <c r="H345" s="145"/>
      <c r="I345" s="145"/>
      <c r="J345" s="145"/>
      <c r="K345" s="145"/>
      <c r="L345" s="145"/>
      <c r="M345" s="145"/>
      <c r="N345" s="146"/>
    </row>
    <row r="346" spans="1:14">
      <c r="A346" s="144"/>
      <c r="B346" s="145"/>
      <c r="C346" s="145"/>
      <c r="D346" s="145"/>
      <c r="E346" s="145"/>
      <c r="F346" s="145"/>
      <c r="G346" s="145"/>
      <c r="H346" s="145"/>
      <c r="I346" s="145"/>
      <c r="J346" s="145"/>
      <c r="K346" s="145"/>
      <c r="L346" s="145"/>
      <c r="M346" s="145"/>
      <c r="N346" s="146"/>
    </row>
    <row r="347" spans="1:14">
      <c r="A347" s="144"/>
      <c r="B347" s="145"/>
      <c r="C347" s="145"/>
      <c r="D347" s="145"/>
      <c r="E347" s="145"/>
      <c r="F347" s="145"/>
      <c r="G347" s="145"/>
      <c r="H347" s="145"/>
      <c r="I347" s="145"/>
      <c r="J347" s="145"/>
      <c r="K347" s="145"/>
      <c r="L347" s="145"/>
      <c r="M347" s="145"/>
      <c r="N347" s="146"/>
    </row>
    <row r="348" spans="1:14">
      <c r="A348" s="144"/>
      <c r="B348" s="145"/>
      <c r="C348" s="145"/>
      <c r="D348" s="145"/>
      <c r="E348" s="145"/>
      <c r="F348" s="145"/>
      <c r="G348" s="145"/>
      <c r="H348" s="145"/>
      <c r="I348" s="145"/>
      <c r="J348" s="145"/>
      <c r="K348" s="145"/>
      <c r="L348" s="145"/>
      <c r="M348" s="145"/>
      <c r="N348" s="146"/>
    </row>
    <row r="349" spans="1:14">
      <c r="A349" s="144"/>
      <c r="B349" s="145"/>
      <c r="C349" s="145"/>
      <c r="D349" s="145"/>
      <c r="E349" s="145"/>
      <c r="F349" s="145"/>
      <c r="G349" s="145"/>
      <c r="H349" s="145"/>
      <c r="I349" s="145"/>
      <c r="J349" s="145"/>
      <c r="K349" s="145"/>
      <c r="L349" s="145"/>
      <c r="M349" s="145"/>
      <c r="N349" s="146"/>
    </row>
    <row r="350" spans="1:14">
      <c r="A350" s="144"/>
      <c r="B350" s="145"/>
      <c r="C350" s="145"/>
      <c r="D350" s="145"/>
      <c r="E350" s="145"/>
      <c r="F350" s="145"/>
      <c r="G350" s="145"/>
      <c r="H350" s="145"/>
      <c r="I350" s="145"/>
      <c r="J350" s="145"/>
      <c r="K350" s="145"/>
      <c r="L350" s="145"/>
      <c r="M350" s="145"/>
      <c r="N350" s="146"/>
    </row>
    <row r="351" spans="1:14">
      <c r="A351" s="144"/>
      <c r="B351" s="145"/>
      <c r="C351" s="145"/>
      <c r="D351" s="145"/>
      <c r="E351" s="145"/>
      <c r="F351" s="145"/>
      <c r="G351" s="145"/>
      <c r="H351" s="145"/>
      <c r="I351" s="145"/>
      <c r="J351" s="145"/>
      <c r="K351" s="145"/>
      <c r="L351" s="145"/>
      <c r="M351" s="145"/>
      <c r="N351" s="146"/>
    </row>
    <row r="352" spans="1:14">
      <c r="A352" s="144"/>
      <c r="B352" s="145"/>
      <c r="C352" s="145"/>
      <c r="D352" s="145"/>
      <c r="E352" s="145"/>
      <c r="F352" s="145"/>
      <c r="G352" s="145"/>
      <c r="H352" s="145"/>
      <c r="I352" s="145"/>
      <c r="J352" s="145"/>
      <c r="K352" s="145"/>
      <c r="L352" s="145"/>
      <c r="M352" s="145"/>
      <c r="N352" s="146"/>
    </row>
    <row r="353" spans="1:14">
      <c r="A353" s="144"/>
      <c r="B353" s="145"/>
      <c r="C353" s="145"/>
      <c r="D353" s="145"/>
      <c r="E353" s="145"/>
      <c r="F353" s="145"/>
      <c r="G353" s="145"/>
      <c r="H353" s="145"/>
      <c r="I353" s="145"/>
      <c r="J353" s="145"/>
      <c r="K353" s="145"/>
      <c r="L353" s="145"/>
      <c r="M353" s="145"/>
      <c r="N353" s="146"/>
    </row>
    <row r="354" spans="1:14">
      <c r="A354" s="144"/>
      <c r="B354" s="145"/>
      <c r="C354" s="145"/>
      <c r="D354" s="145"/>
      <c r="E354" s="145"/>
      <c r="F354" s="145"/>
      <c r="G354" s="145"/>
      <c r="H354" s="145"/>
      <c r="I354" s="145"/>
      <c r="J354" s="145"/>
      <c r="K354" s="145"/>
      <c r="L354" s="145"/>
      <c r="M354" s="145"/>
      <c r="N354" s="146"/>
    </row>
    <row r="355" spans="1:14">
      <c r="A355" s="144"/>
      <c r="B355" s="145"/>
      <c r="C355" s="145"/>
      <c r="D355" s="145"/>
      <c r="E355" s="145"/>
      <c r="F355" s="145"/>
      <c r="G355" s="145"/>
      <c r="H355" s="145"/>
      <c r="I355" s="145"/>
      <c r="J355" s="145"/>
      <c r="K355" s="145"/>
      <c r="L355" s="145"/>
      <c r="M355" s="145"/>
      <c r="N355" s="146"/>
    </row>
    <row r="356" spans="1:14">
      <c r="A356" s="144"/>
      <c r="B356" s="145"/>
      <c r="C356" s="145"/>
      <c r="D356" s="145"/>
      <c r="E356" s="145"/>
      <c r="F356" s="145"/>
      <c r="G356" s="145"/>
      <c r="H356" s="145"/>
      <c r="I356" s="145"/>
      <c r="J356" s="145"/>
      <c r="K356" s="145"/>
      <c r="L356" s="145"/>
      <c r="M356" s="145"/>
      <c r="N356" s="146"/>
    </row>
    <row r="357" spans="1:14">
      <c r="A357" s="144"/>
      <c r="B357" s="145"/>
      <c r="C357" s="145"/>
      <c r="D357" s="145"/>
      <c r="E357" s="145"/>
      <c r="F357" s="145"/>
      <c r="G357" s="145"/>
      <c r="H357" s="145"/>
      <c r="I357" s="145"/>
      <c r="J357" s="145"/>
      <c r="K357" s="145"/>
      <c r="L357" s="145"/>
      <c r="M357" s="145"/>
      <c r="N357" s="146"/>
    </row>
    <row r="358" spans="1:14">
      <c r="A358" s="144"/>
      <c r="B358" s="145"/>
      <c r="C358" s="145"/>
      <c r="D358" s="145"/>
      <c r="E358" s="145"/>
      <c r="F358" s="145"/>
      <c r="G358" s="145"/>
      <c r="H358" s="145"/>
      <c r="I358" s="145"/>
      <c r="J358" s="145"/>
      <c r="K358" s="145"/>
      <c r="L358" s="145"/>
      <c r="M358" s="145"/>
      <c r="N358" s="146"/>
    </row>
    <row r="359" spans="1:14">
      <c r="A359" s="144"/>
      <c r="B359" s="145"/>
      <c r="C359" s="145"/>
      <c r="D359" s="145"/>
      <c r="E359" s="145"/>
      <c r="F359" s="145"/>
      <c r="G359" s="145"/>
      <c r="H359" s="145"/>
      <c r="I359" s="145"/>
      <c r="J359" s="145"/>
      <c r="K359" s="145"/>
      <c r="L359" s="145"/>
      <c r="M359" s="145"/>
      <c r="N359" s="146"/>
    </row>
    <row r="360" spans="1:14">
      <c r="A360" s="144"/>
      <c r="B360" s="145"/>
      <c r="C360" s="145"/>
      <c r="D360" s="145"/>
      <c r="E360" s="145"/>
      <c r="F360" s="145"/>
      <c r="G360" s="145"/>
      <c r="H360" s="145"/>
      <c r="I360" s="145"/>
      <c r="J360" s="145"/>
      <c r="K360" s="145"/>
      <c r="L360" s="145"/>
      <c r="M360" s="145"/>
      <c r="N360" s="146"/>
    </row>
    <row r="361" spans="1:14">
      <c r="A361" s="144"/>
      <c r="B361" s="145"/>
      <c r="C361" s="145"/>
      <c r="D361" s="145"/>
      <c r="E361" s="145"/>
      <c r="F361" s="145"/>
      <c r="G361" s="145"/>
      <c r="H361" s="145"/>
      <c r="I361" s="145"/>
      <c r="J361" s="145"/>
      <c r="K361" s="145"/>
      <c r="L361" s="145"/>
      <c r="M361" s="145"/>
      <c r="N361" s="146"/>
    </row>
    <row r="362" spans="1:14">
      <c r="A362" s="144"/>
      <c r="B362" s="145"/>
      <c r="C362" s="145"/>
      <c r="D362" s="145"/>
      <c r="E362" s="145"/>
      <c r="F362" s="145"/>
      <c r="G362" s="145"/>
      <c r="H362" s="145"/>
      <c r="I362" s="145"/>
      <c r="J362" s="145"/>
      <c r="K362" s="145"/>
      <c r="L362" s="145"/>
      <c r="M362" s="145"/>
      <c r="N362" s="146"/>
    </row>
    <row r="363" spans="1:14">
      <c r="A363" s="144"/>
      <c r="B363" s="145"/>
      <c r="C363" s="145"/>
      <c r="D363" s="145"/>
      <c r="E363" s="145"/>
      <c r="F363" s="145"/>
      <c r="G363" s="145"/>
      <c r="H363" s="145"/>
      <c r="I363" s="145"/>
      <c r="J363" s="145"/>
      <c r="K363" s="145"/>
      <c r="L363" s="145"/>
      <c r="M363" s="145"/>
      <c r="N363" s="146"/>
    </row>
    <row r="364" spans="1:14">
      <c r="A364" s="144"/>
      <c r="B364" s="145"/>
      <c r="C364" s="145"/>
      <c r="D364" s="145"/>
      <c r="E364" s="145"/>
      <c r="F364" s="145"/>
      <c r="G364" s="145"/>
      <c r="H364" s="145"/>
      <c r="I364" s="145"/>
      <c r="J364" s="145"/>
      <c r="K364" s="145"/>
      <c r="L364" s="145"/>
      <c r="M364" s="145"/>
      <c r="N364" s="146"/>
    </row>
    <row r="365" spans="1:14">
      <c r="A365" s="144"/>
      <c r="B365" s="145"/>
      <c r="C365" s="145"/>
      <c r="D365" s="145"/>
      <c r="E365" s="145"/>
      <c r="F365" s="145"/>
      <c r="G365" s="145"/>
      <c r="H365" s="145"/>
      <c r="I365" s="145"/>
      <c r="J365" s="145"/>
      <c r="K365" s="145"/>
      <c r="L365" s="145"/>
      <c r="M365" s="145"/>
      <c r="N365" s="146"/>
    </row>
    <row r="366" spans="1:14">
      <c r="A366" s="144"/>
      <c r="B366" s="145"/>
      <c r="C366" s="145"/>
      <c r="D366" s="145"/>
      <c r="E366" s="145"/>
      <c r="F366" s="145"/>
      <c r="G366" s="145"/>
      <c r="H366" s="145"/>
      <c r="I366" s="145"/>
      <c r="J366" s="145"/>
      <c r="K366" s="145"/>
      <c r="L366" s="145"/>
      <c r="M366" s="145"/>
      <c r="N366" s="146"/>
    </row>
    <row r="367" spans="1:14">
      <c r="A367" s="144"/>
      <c r="B367" s="145"/>
      <c r="C367" s="145"/>
      <c r="D367" s="145"/>
      <c r="E367" s="145"/>
      <c r="F367" s="145"/>
      <c r="G367" s="145"/>
      <c r="H367" s="145"/>
      <c r="I367" s="145"/>
      <c r="J367" s="145"/>
      <c r="K367" s="145"/>
      <c r="L367" s="145"/>
      <c r="M367" s="145"/>
      <c r="N367" s="146"/>
    </row>
    <row r="368" spans="1:14">
      <c r="A368" s="144"/>
      <c r="B368" s="145"/>
      <c r="C368" s="145"/>
      <c r="D368" s="145"/>
      <c r="E368" s="145"/>
      <c r="F368" s="145"/>
      <c r="G368" s="145"/>
      <c r="H368" s="145"/>
      <c r="I368" s="145"/>
      <c r="J368" s="145"/>
      <c r="K368" s="145"/>
      <c r="L368" s="145"/>
      <c r="M368" s="145"/>
      <c r="N368" s="146"/>
    </row>
    <row r="369" spans="1:17">
      <c r="A369" s="144"/>
      <c r="B369" s="145"/>
      <c r="C369" s="145"/>
      <c r="D369" s="145"/>
      <c r="E369" s="145"/>
      <c r="F369" s="145"/>
      <c r="G369" s="145"/>
      <c r="H369" s="145"/>
      <c r="I369" s="145"/>
      <c r="J369" s="145"/>
      <c r="K369" s="145"/>
      <c r="L369" s="145"/>
      <c r="M369" s="145"/>
      <c r="N369" s="146"/>
    </row>
    <row r="370" spans="1:17">
      <c r="A370" s="144"/>
      <c r="B370" s="145"/>
      <c r="C370" s="145"/>
      <c r="D370" s="145"/>
      <c r="E370" s="145"/>
      <c r="F370" s="145"/>
      <c r="G370" s="145"/>
      <c r="H370" s="145"/>
      <c r="I370" s="145"/>
      <c r="J370" s="145"/>
      <c r="K370" s="145"/>
      <c r="L370" s="145"/>
      <c r="M370" s="145"/>
      <c r="N370" s="146"/>
    </row>
    <row r="371" spans="1:17">
      <c r="A371" s="144"/>
      <c r="B371" s="145"/>
      <c r="C371" s="145"/>
      <c r="D371" s="145"/>
      <c r="E371" s="145"/>
      <c r="F371" s="145"/>
      <c r="G371" s="145"/>
      <c r="H371" s="145"/>
      <c r="I371" s="145"/>
      <c r="J371" s="145"/>
      <c r="K371" s="145"/>
      <c r="L371" s="145"/>
      <c r="M371" s="145"/>
      <c r="N371" s="146"/>
    </row>
    <row r="372" spans="1:17">
      <c r="A372" s="144"/>
      <c r="B372" s="145"/>
      <c r="C372" s="145"/>
      <c r="D372" s="145"/>
      <c r="E372" s="145"/>
      <c r="F372" s="145"/>
      <c r="G372" s="145"/>
      <c r="H372" s="145"/>
      <c r="I372" s="145"/>
      <c r="J372" s="145"/>
      <c r="K372" s="145"/>
      <c r="L372" s="145"/>
      <c r="M372" s="145"/>
      <c r="N372" s="146"/>
    </row>
    <row r="373" spans="1:17">
      <c r="A373" s="144"/>
      <c r="B373" s="145"/>
      <c r="C373" s="145"/>
      <c r="D373" s="145"/>
      <c r="E373" s="145"/>
      <c r="F373" s="145"/>
      <c r="G373" s="145"/>
      <c r="H373" s="145"/>
      <c r="I373" s="145"/>
      <c r="J373" s="145"/>
      <c r="K373" s="145"/>
      <c r="L373" s="145"/>
      <c r="M373" s="145"/>
      <c r="N373" s="146"/>
    </row>
    <row r="374" spans="1:17">
      <c r="A374" s="144"/>
      <c r="B374" s="145"/>
      <c r="C374" s="145"/>
      <c r="D374" s="145"/>
      <c r="E374" s="145"/>
      <c r="F374" s="145"/>
      <c r="G374" s="145"/>
      <c r="H374" s="145"/>
      <c r="I374" s="145"/>
      <c r="J374" s="145"/>
      <c r="K374" s="145"/>
      <c r="L374" s="145"/>
      <c r="M374" s="145"/>
      <c r="N374" s="146"/>
    </row>
    <row r="375" spans="1:17">
      <c r="A375" s="144"/>
      <c r="B375" s="145"/>
      <c r="C375" s="145"/>
      <c r="D375" s="145"/>
      <c r="E375" s="145"/>
      <c r="F375" s="145"/>
      <c r="G375" s="145"/>
      <c r="H375" s="145"/>
      <c r="I375" s="145"/>
      <c r="J375" s="145"/>
      <c r="K375" s="145"/>
      <c r="L375" s="145"/>
      <c r="M375" s="145"/>
      <c r="N375" s="146"/>
    </row>
    <row r="376" spans="1:17">
      <c r="A376" s="144"/>
      <c r="B376" s="145"/>
      <c r="C376" s="145"/>
      <c r="D376" s="145"/>
      <c r="E376" s="145"/>
      <c r="F376" s="145"/>
      <c r="G376" s="145"/>
      <c r="H376" s="145"/>
      <c r="I376" s="145"/>
      <c r="J376" s="145"/>
      <c r="K376" s="145"/>
      <c r="L376" s="145"/>
      <c r="M376" s="145"/>
      <c r="N376" s="146"/>
    </row>
    <row r="377" spans="1:17">
      <c r="A377" s="144"/>
      <c r="B377" s="145"/>
      <c r="C377" s="145"/>
      <c r="D377" s="145"/>
      <c r="E377" s="145"/>
      <c r="F377" s="145"/>
      <c r="G377" s="145"/>
      <c r="H377" s="145"/>
      <c r="I377" s="145"/>
      <c r="J377" s="145"/>
      <c r="K377" s="145"/>
      <c r="L377" s="145"/>
      <c r="M377" s="145"/>
      <c r="N377" s="146"/>
    </row>
    <row r="378" spans="1:17">
      <c r="A378" s="144"/>
      <c r="B378" s="145"/>
      <c r="C378" s="145"/>
      <c r="D378" s="145"/>
      <c r="E378" s="145"/>
      <c r="F378" s="145"/>
      <c r="G378" s="145"/>
      <c r="H378" s="145"/>
      <c r="I378" s="145"/>
      <c r="J378" s="145"/>
      <c r="K378" s="145"/>
      <c r="L378" s="145"/>
      <c r="M378" s="145"/>
      <c r="N378" s="146"/>
    </row>
    <row r="379" spans="1:17">
      <c r="A379" s="144"/>
      <c r="B379" s="145"/>
      <c r="C379" s="145"/>
      <c r="D379" s="145"/>
      <c r="E379" s="145"/>
      <c r="F379" s="145"/>
      <c r="G379" s="145"/>
      <c r="H379" s="145"/>
      <c r="I379" s="145"/>
      <c r="J379" s="145"/>
      <c r="K379" s="145"/>
      <c r="L379" s="145"/>
      <c r="M379" s="145"/>
      <c r="N379" s="146"/>
    </row>
    <row r="380" spans="1:17" ht="13.5" thickBot="1">
      <c r="A380" s="147"/>
      <c r="B380" s="148"/>
      <c r="C380" s="148"/>
      <c r="D380" s="148"/>
      <c r="E380" s="148"/>
      <c r="F380" s="148"/>
      <c r="G380" s="148"/>
      <c r="H380" s="148"/>
      <c r="I380" s="148"/>
      <c r="J380" s="148"/>
      <c r="K380" s="148"/>
      <c r="L380" s="148"/>
      <c r="M380" s="148"/>
      <c r="N380" s="149"/>
    </row>
    <row r="381" spans="1:17">
      <c r="A381" s="144"/>
      <c r="B381" s="145"/>
      <c r="C381" s="145"/>
      <c r="D381" s="145"/>
      <c r="E381" s="145"/>
      <c r="F381" s="145"/>
      <c r="G381" s="145"/>
      <c r="H381" s="145"/>
      <c r="I381" s="145"/>
      <c r="J381" s="145"/>
      <c r="K381" s="145"/>
      <c r="L381" s="145"/>
      <c r="M381" s="145"/>
      <c r="O381" s="99"/>
      <c r="P381" s="99"/>
      <c r="Q381" s="99"/>
    </row>
    <row r="382" spans="1:17">
      <c r="A382" s="145"/>
      <c r="B382" s="145"/>
      <c r="C382" s="145"/>
      <c r="D382" s="145"/>
      <c r="E382" s="145"/>
      <c r="F382" s="145"/>
      <c r="G382" s="145"/>
      <c r="H382" s="145"/>
      <c r="I382" s="145"/>
      <c r="J382" s="145"/>
      <c r="K382" s="145"/>
      <c r="L382" s="145"/>
      <c r="M382" s="145"/>
      <c r="O382" s="99"/>
      <c r="P382" s="99"/>
      <c r="Q382" s="99"/>
    </row>
    <row r="383" spans="1:17">
      <c r="A383" s="145"/>
      <c r="B383" s="145"/>
      <c r="C383" s="145"/>
      <c r="D383" s="145"/>
      <c r="E383" s="145"/>
      <c r="F383" s="145"/>
      <c r="G383" s="145"/>
      <c r="H383" s="145"/>
      <c r="I383" s="145"/>
      <c r="J383" s="145"/>
      <c r="K383" s="145"/>
      <c r="L383" s="145"/>
      <c r="M383" s="145"/>
      <c r="O383" s="99"/>
      <c r="P383" s="99"/>
      <c r="Q383" s="99"/>
    </row>
    <row r="384" spans="1:17">
      <c r="A384" s="145"/>
      <c r="B384" s="145"/>
      <c r="C384" s="145"/>
      <c r="D384" s="145"/>
      <c r="E384" s="145"/>
      <c r="F384" s="145"/>
      <c r="G384" s="145"/>
      <c r="H384" s="145"/>
      <c r="I384" s="145"/>
      <c r="J384" s="145"/>
      <c r="K384" s="145"/>
      <c r="L384" s="145"/>
      <c r="M384" s="145"/>
      <c r="O384" s="99"/>
      <c r="P384" s="99"/>
      <c r="Q384" s="99"/>
    </row>
    <row r="385" spans="1:17">
      <c r="A385" s="99"/>
      <c r="B385" s="99"/>
      <c r="C385" s="99"/>
      <c r="D385" s="99"/>
      <c r="E385" s="99"/>
      <c r="F385" s="99"/>
      <c r="G385" s="99"/>
      <c r="H385" s="99"/>
      <c r="I385" s="99"/>
      <c r="J385" s="99"/>
      <c r="K385" s="99"/>
      <c r="L385" s="99"/>
      <c r="M385" s="99"/>
      <c r="O385" s="99"/>
      <c r="P385" s="99"/>
      <c r="Q385" s="99"/>
    </row>
    <row r="386" spans="1:17">
      <c r="A386" s="99"/>
      <c r="B386" s="99"/>
      <c r="C386" s="99"/>
      <c r="D386" s="99"/>
      <c r="E386" s="99"/>
      <c r="F386" s="99"/>
      <c r="G386" s="99"/>
      <c r="H386" s="99"/>
      <c r="I386" s="99"/>
      <c r="J386" s="99"/>
      <c r="K386" s="99"/>
      <c r="L386" s="99"/>
      <c r="M386" s="99"/>
      <c r="O386" s="99"/>
      <c r="P386" s="99"/>
      <c r="Q386" s="99"/>
    </row>
    <row r="387" spans="1:17">
      <c r="A387" s="99"/>
      <c r="B387" s="99"/>
      <c r="C387" s="99"/>
      <c r="D387" s="99"/>
      <c r="E387" s="99"/>
      <c r="F387" s="99"/>
      <c r="G387" s="99"/>
      <c r="H387" s="99"/>
      <c r="I387" s="99"/>
      <c r="J387" s="99"/>
      <c r="K387" s="99"/>
      <c r="L387" s="99"/>
      <c r="M387" s="99"/>
      <c r="O387" s="99"/>
      <c r="P387" s="99"/>
      <c r="Q387" s="99"/>
    </row>
    <row r="388" spans="1:17">
      <c r="A388" s="99"/>
      <c r="B388" s="99"/>
      <c r="C388" s="99"/>
      <c r="D388" s="99"/>
      <c r="E388" s="99"/>
      <c r="F388" s="99"/>
      <c r="G388" s="99"/>
      <c r="H388" s="99"/>
      <c r="I388" s="99"/>
      <c r="J388" s="99"/>
      <c r="K388" s="99"/>
      <c r="L388" s="99"/>
      <c r="M388" s="99"/>
      <c r="O388" s="99"/>
      <c r="P388" s="99"/>
      <c r="Q388" s="99"/>
    </row>
    <row r="389" spans="1:17">
      <c r="A389" s="99"/>
      <c r="B389" s="99"/>
      <c r="C389" s="99"/>
      <c r="D389" s="99"/>
      <c r="E389" s="99"/>
      <c r="F389" s="99"/>
      <c r="G389" s="99"/>
      <c r="H389" s="99"/>
      <c r="I389" s="99"/>
      <c r="J389" s="99"/>
      <c r="K389" s="99"/>
      <c r="L389" s="99"/>
      <c r="M389" s="99"/>
      <c r="N389" s="99"/>
      <c r="O389" s="99"/>
      <c r="P389" s="99"/>
      <c r="Q389" s="99"/>
    </row>
    <row r="390" spans="1:17">
      <c r="A390" s="99"/>
      <c r="B390" s="99"/>
      <c r="C390" s="99"/>
      <c r="D390" s="99"/>
      <c r="E390" s="99"/>
      <c r="F390" s="99"/>
      <c r="G390" s="99"/>
      <c r="H390" s="99"/>
      <c r="I390" s="99"/>
      <c r="J390" s="99"/>
      <c r="K390" s="99"/>
      <c r="L390" s="99"/>
      <c r="M390" s="99"/>
      <c r="N390" s="99"/>
      <c r="O390" s="99"/>
      <c r="P390" s="99"/>
      <c r="Q390" s="99"/>
    </row>
    <row r="391" spans="1:17">
      <c r="A391" s="99"/>
      <c r="B391" s="99"/>
      <c r="C391" s="99"/>
      <c r="D391" s="99"/>
      <c r="E391" s="99"/>
      <c r="F391" s="99"/>
      <c r="G391" s="99"/>
      <c r="H391" s="99"/>
      <c r="I391" s="99"/>
      <c r="J391" s="99"/>
      <c r="K391" s="99"/>
      <c r="L391" s="99"/>
      <c r="M391" s="99"/>
      <c r="N391" s="99"/>
      <c r="O391" s="99"/>
      <c r="P391" s="99"/>
      <c r="Q391" s="99"/>
    </row>
    <row r="392" spans="1:17">
      <c r="A392" s="99"/>
      <c r="B392" s="99"/>
      <c r="C392" s="99"/>
      <c r="D392" s="99"/>
      <c r="E392" s="99"/>
      <c r="F392" s="99"/>
      <c r="G392" s="99"/>
      <c r="H392" s="99"/>
      <c r="I392" s="99"/>
      <c r="J392" s="99"/>
      <c r="K392" s="99"/>
      <c r="L392" s="99"/>
      <c r="M392" s="99"/>
      <c r="N392" s="99"/>
      <c r="O392" s="99"/>
      <c r="P392" s="99"/>
      <c r="Q392" s="99"/>
    </row>
    <row r="393" spans="1:17">
      <c r="A393" s="99"/>
      <c r="B393" s="99"/>
      <c r="C393" s="99"/>
      <c r="D393" s="99"/>
      <c r="E393" s="99"/>
      <c r="F393" s="99"/>
      <c r="G393" s="99"/>
      <c r="H393" s="99"/>
      <c r="I393" s="99"/>
      <c r="J393" s="99"/>
      <c r="K393" s="99"/>
      <c r="L393" s="99"/>
      <c r="M393" s="99"/>
      <c r="N393" s="99"/>
      <c r="O393" s="99"/>
      <c r="P393" s="99"/>
      <c r="Q393" s="99"/>
    </row>
    <row r="394" spans="1:17">
      <c r="A394" s="99"/>
      <c r="B394" s="99"/>
      <c r="C394" s="99"/>
      <c r="D394" s="99"/>
      <c r="E394" s="99"/>
      <c r="F394" s="99"/>
      <c r="G394" s="99"/>
      <c r="H394" s="99"/>
      <c r="I394" s="99"/>
      <c r="J394" s="99"/>
      <c r="K394" s="99"/>
      <c r="L394" s="99"/>
      <c r="M394" s="99"/>
      <c r="N394" s="99"/>
      <c r="O394" s="99"/>
      <c r="P394" s="99"/>
      <c r="Q394" s="99"/>
    </row>
    <row r="395" spans="1:17">
      <c r="A395" s="99"/>
      <c r="B395" s="99"/>
      <c r="C395" s="99"/>
      <c r="D395" s="99"/>
      <c r="E395" s="99"/>
      <c r="F395" s="99"/>
      <c r="G395" s="99"/>
      <c r="H395" s="99"/>
      <c r="I395" s="99"/>
      <c r="J395" s="99"/>
      <c r="K395" s="99"/>
      <c r="L395" s="99"/>
      <c r="M395" s="99"/>
      <c r="N395" s="99"/>
      <c r="O395" s="99"/>
      <c r="P395" s="99"/>
      <c r="Q395" s="99"/>
    </row>
  </sheetData>
  <mergeCells count="49">
    <mergeCell ref="A234:B234"/>
    <mergeCell ref="C234:D234"/>
    <mergeCell ref="I234:N234"/>
    <mergeCell ref="A134:N147"/>
    <mergeCell ref="A209:B209"/>
    <mergeCell ref="A207:B207"/>
    <mergeCell ref="C207:D207"/>
    <mergeCell ref="I207:N207"/>
    <mergeCell ref="J205:N206"/>
    <mergeCell ref="C205:D206"/>
    <mergeCell ref="C337:D338"/>
    <mergeCell ref="I337:N338"/>
    <mergeCell ref="A339:B339"/>
    <mergeCell ref="C339:D339"/>
    <mergeCell ref="I339:N339"/>
    <mergeCell ref="A25:B25"/>
    <mergeCell ref="A129:B129"/>
    <mergeCell ref="I21:N22"/>
    <mergeCell ref="I129:N130"/>
    <mergeCell ref="C129:D130"/>
    <mergeCell ref="A26:N43"/>
    <mergeCell ref="C21:D22"/>
    <mergeCell ref="A21:B21"/>
    <mergeCell ref="A44:D44"/>
    <mergeCell ref="E44:H44"/>
    <mergeCell ref="I44:J44"/>
    <mergeCell ref="K44:N44"/>
    <mergeCell ref="A46:N46"/>
    <mergeCell ref="I85:J85"/>
    <mergeCell ref="K85:N85"/>
    <mergeCell ref="E85:H85"/>
    <mergeCell ref="E7:F7"/>
    <mergeCell ref="G7:H7"/>
    <mergeCell ref="A5:D5"/>
    <mergeCell ref="K5:N5"/>
    <mergeCell ref="E6:F6"/>
    <mergeCell ref="G6:H6"/>
    <mergeCell ref="I5:J5"/>
    <mergeCell ref="E5:H5"/>
    <mergeCell ref="A133:B133"/>
    <mergeCell ref="A131:B131"/>
    <mergeCell ref="I131:N131"/>
    <mergeCell ref="C131:D131"/>
    <mergeCell ref="G89:H89"/>
    <mergeCell ref="G94:H94"/>
    <mergeCell ref="G101:H101"/>
    <mergeCell ref="G105:H105"/>
    <mergeCell ref="G118:H118"/>
    <mergeCell ref="G125:H125"/>
  </mergeCells>
  <phoneticPr fontId="0" type="noConversion"/>
  <pageMargins left="0.75" right="0.75" top="1" bottom="1" header="0" footer="0"/>
  <pageSetup paperSize="8" orientation="landscape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55"/>
  <sheetViews>
    <sheetView topLeftCell="C19" zoomScale="140" zoomScaleNormal="140" workbookViewId="0">
      <selection activeCell="N14" sqref="N14"/>
    </sheetView>
  </sheetViews>
  <sheetFormatPr baseColWidth="10" defaultRowHeight="12.75"/>
  <cols>
    <col min="1" max="1" width="2.7109375" customWidth="1"/>
    <col min="2" max="2" width="2.28515625" bestFit="1" customWidth="1"/>
    <col min="3" max="3" width="29.7109375" customWidth="1"/>
    <col min="4" max="4" width="10.85546875" customWidth="1"/>
    <col min="5" max="5" width="14" customWidth="1"/>
    <col min="7" max="7" width="7" bestFit="1" customWidth="1"/>
    <col min="12" max="12" width="17.7109375" bestFit="1" customWidth="1"/>
    <col min="13" max="13" width="11.85546875" customWidth="1"/>
    <col min="14" max="14" width="12.140625" customWidth="1"/>
    <col min="17" max="17" width="17.7109375" bestFit="1" customWidth="1"/>
    <col min="19" max="19" width="18.85546875" bestFit="1" customWidth="1"/>
  </cols>
  <sheetData>
    <row r="1" spans="2:19" ht="13.5" thickBot="1"/>
    <row r="2" spans="2:19" ht="13.5" thickBot="1">
      <c r="B2" s="999" t="s">
        <v>251</v>
      </c>
      <c r="C2" s="1003"/>
      <c r="D2" s="1005" t="s">
        <v>252</v>
      </c>
      <c r="E2" s="1006"/>
      <c r="F2" s="992" t="s">
        <v>169</v>
      </c>
      <c r="G2" s="994"/>
      <c r="H2" s="993"/>
      <c r="I2" s="992" t="s">
        <v>170</v>
      </c>
      <c r="J2" s="993"/>
      <c r="K2" s="992" t="s">
        <v>172</v>
      </c>
      <c r="L2" s="993"/>
      <c r="M2" s="992" t="s">
        <v>173</v>
      </c>
      <c r="N2" s="993"/>
      <c r="P2" s="712" t="s">
        <v>190</v>
      </c>
      <c r="Q2" s="713" t="s">
        <v>286</v>
      </c>
      <c r="R2" s="713" t="s">
        <v>288</v>
      </c>
      <c r="S2" s="713" t="s">
        <v>290</v>
      </c>
    </row>
    <row r="3" spans="2:19" ht="13.5" thickBot="1">
      <c r="B3" s="1001"/>
      <c r="C3" s="1004"/>
      <c r="D3" s="392" t="s">
        <v>167</v>
      </c>
      <c r="E3" s="393" t="s">
        <v>168</v>
      </c>
      <c r="F3" s="392" t="s">
        <v>167</v>
      </c>
      <c r="G3" s="419"/>
      <c r="H3" s="393" t="s">
        <v>168</v>
      </c>
      <c r="I3" s="392" t="s">
        <v>167</v>
      </c>
      <c r="J3" s="393" t="s">
        <v>168</v>
      </c>
      <c r="K3" s="392" t="s">
        <v>167</v>
      </c>
      <c r="L3" s="393" t="s">
        <v>168</v>
      </c>
      <c r="M3" s="392" t="s">
        <v>167</v>
      </c>
      <c r="N3" s="393" t="s">
        <v>168</v>
      </c>
      <c r="P3" s="706" t="s">
        <v>284</v>
      </c>
      <c r="Q3" s="702">
        <v>25000</v>
      </c>
      <c r="R3" s="702">
        <v>250000</v>
      </c>
      <c r="S3" s="697" t="s">
        <v>291</v>
      </c>
    </row>
    <row r="4" spans="2:19">
      <c r="B4" s="394" t="s">
        <v>160</v>
      </c>
      <c r="C4" s="394" t="s">
        <v>161</v>
      </c>
      <c r="D4" s="399">
        <v>15</v>
      </c>
      <c r="E4" s="404">
        <f>D13*0.15</f>
        <v>1008</v>
      </c>
      <c r="F4" s="399"/>
      <c r="G4" s="420"/>
      <c r="H4" s="400">
        <v>500</v>
      </c>
      <c r="I4" s="401"/>
      <c r="J4" s="402">
        <v>450</v>
      </c>
      <c r="K4" s="403"/>
      <c r="L4" s="404">
        <v>1000</v>
      </c>
      <c r="M4" s="399"/>
      <c r="N4" s="404"/>
      <c r="P4" s="707" t="s">
        <v>285</v>
      </c>
      <c r="Q4" s="703">
        <v>8000</v>
      </c>
      <c r="R4" s="703">
        <v>120718</v>
      </c>
      <c r="S4" s="698" t="s">
        <v>292</v>
      </c>
    </row>
    <row r="5" spans="2:19" ht="25.5">
      <c r="B5" s="413" t="s">
        <v>174</v>
      </c>
      <c r="C5" s="397" t="s">
        <v>171</v>
      </c>
      <c r="D5" s="405">
        <v>30</v>
      </c>
      <c r="E5" s="407">
        <f>D5*D13/100</f>
        <v>2016</v>
      </c>
      <c r="F5" s="399"/>
      <c r="G5" s="420"/>
      <c r="H5" s="400"/>
      <c r="I5" s="399"/>
      <c r="J5" s="404"/>
      <c r="K5" s="403"/>
      <c r="L5" s="404"/>
      <c r="M5" s="399"/>
      <c r="N5" s="404"/>
      <c r="P5" s="707" t="s">
        <v>287</v>
      </c>
      <c r="Q5" s="703">
        <v>8000</v>
      </c>
      <c r="R5" s="703">
        <v>227615</v>
      </c>
      <c r="S5" s="698" t="s">
        <v>293</v>
      </c>
    </row>
    <row r="6" spans="2:19" ht="27.75" customHeight="1">
      <c r="B6" s="398" t="s">
        <v>175</v>
      </c>
      <c r="C6" s="397" t="s">
        <v>176</v>
      </c>
      <c r="D6" s="405">
        <v>13</v>
      </c>
      <c r="E6" s="407">
        <f>D13*D6/100</f>
        <v>873.6</v>
      </c>
      <c r="F6" s="405"/>
      <c r="G6" s="421"/>
      <c r="H6" s="406">
        <f xml:space="preserve"> 240*4 + 100</f>
        <v>1060</v>
      </c>
      <c r="I6" s="405"/>
      <c r="J6" s="407">
        <f xml:space="preserve"> 485+300+300+500+500</f>
        <v>2085</v>
      </c>
      <c r="K6" s="408"/>
      <c r="L6" s="407">
        <v>3000</v>
      </c>
      <c r="M6" s="405"/>
      <c r="N6" s="407"/>
      <c r="P6" s="989" t="s">
        <v>289</v>
      </c>
      <c r="Q6" s="990">
        <v>18000</v>
      </c>
      <c r="R6" s="990">
        <v>116312</v>
      </c>
      <c r="S6" s="983" t="s">
        <v>294</v>
      </c>
    </row>
    <row r="7" spans="2:19">
      <c r="B7" s="395" t="s">
        <v>162</v>
      </c>
      <c r="C7" s="395" t="s">
        <v>165</v>
      </c>
      <c r="D7" s="405">
        <v>22</v>
      </c>
      <c r="E7" s="407">
        <f>D13*0.22</f>
        <v>1478.4</v>
      </c>
      <c r="F7" s="405"/>
      <c r="G7" s="421"/>
      <c r="H7" s="406">
        <f>240*3</f>
        <v>720</v>
      </c>
      <c r="I7" s="405"/>
      <c r="J7" s="407">
        <f>480+300+300</f>
        <v>1080</v>
      </c>
      <c r="K7" s="408"/>
      <c r="L7" s="407">
        <v>615</v>
      </c>
      <c r="M7" s="405"/>
      <c r="N7" s="407"/>
      <c r="P7" s="989"/>
      <c r="Q7" s="991"/>
      <c r="R7" s="991"/>
      <c r="S7" s="983"/>
    </row>
    <row r="8" spans="2:19" ht="22.5">
      <c r="B8" s="395" t="s">
        <v>163</v>
      </c>
      <c r="C8" s="395" t="s">
        <v>166</v>
      </c>
      <c r="D8" s="405">
        <v>15</v>
      </c>
      <c r="E8" s="407">
        <f>D13*0.15</f>
        <v>1008</v>
      </c>
      <c r="F8" s="405"/>
      <c r="G8" s="421"/>
      <c r="H8" s="406">
        <v>300</v>
      </c>
      <c r="I8" s="405"/>
      <c r="J8" s="407">
        <v>350</v>
      </c>
      <c r="K8" s="408"/>
      <c r="L8" s="407"/>
      <c r="M8" s="405"/>
      <c r="N8" s="407"/>
      <c r="P8" s="708" t="s">
        <v>172</v>
      </c>
      <c r="Q8" s="703">
        <v>18000</v>
      </c>
      <c r="R8" s="704">
        <v>134472</v>
      </c>
      <c r="S8" s="699" t="s">
        <v>295</v>
      </c>
    </row>
    <row r="9" spans="2:19" ht="34.5" thickBot="1">
      <c r="B9" s="396" t="s">
        <v>164</v>
      </c>
      <c r="C9" s="396" t="s">
        <v>114</v>
      </c>
      <c r="D9" s="409">
        <v>10</v>
      </c>
      <c r="E9" s="411">
        <f>D13*0.1</f>
        <v>672</v>
      </c>
      <c r="F9" s="409"/>
      <c r="G9" s="422"/>
      <c r="H9" s="410"/>
      <c r="I9" s="409"/>
      <c r="J9" s="411">
        <v>130</v>
      </c>
      <c r="K9" s="412"/>
      <c r="L9" s="411">
        <v>620</v>
      </c>
      <c r="M9" s="424" t="s">
        <v>268</v>
      </c>
      <c r="N9" s="411"/>
      <c r="P9" s="708" t="s">
        <v>297</v>
      </c>
      <c r="Q9" s="703">
        <v>18000</v>
      </c>
      <c r="R9" s="703">
        <v>104450</v>
      </c>
      <c r="S9" s="699" t="s">
        <v>298</v>
      </c>
    </row>
    <row r="10" spans="2:19" ht="33.75">
      <c r="P10" s="709" t="s">
        <v>296</v>
      </c>
      <c r="Q10" s="703">
        <v>16000</v>
      </c>
      <c r="R10" s="703">
        <v>33218</v>
      </c>
      <c r="S10" s="700" t="s">
        <v>300</v>
      </c>
    </row>
    <row r="11" spans="2:19" ht="13.5" thickBot="1">
      <c r="D11">
        <f>SUM(D4:D10)</f>
        <v>105</v>
      </c>
      <c r="H11">
        <f>SUM(H4:H9)</f>
        <v>2580</v>
      </c>
      <c r="J11">
        <f>SUM(J4:J9)</f>
        <v>4095</v>
      </c>
      <c r="L11">
        <f>SUM(L4:L9)</f>
        <v>5235</v>
      </c>
      <c r="P11" s="711" t="s">
        <v>252</v>
      </c>
      <c r="Q11" s="710">
        <v>18000</v>
      </c>
      <c r="R11" s="705">
        <v>120000</v>
      </c>
      <c r="S11" s="701" t="s">
        <v>299</v>
      </c>
    </row>
    <row r="12" spans="2:19">
      <c r="P12" s="414" t="s">
        <v>190</v>
      </c>
    </row>
    <row r="13" spans="2:19">
      <c r="D13">
        <v>6720</v>
      </c>
      <c r="P13" s="414" t="s">
        <v>190</v>
      </c>
      <c r="S13">
        <f>R11/Q11</f>
        <v>6.666666666666667</v>
      </c>
    </row>
    <row r="15" spans="2:19">
      <c r="Q15">
        <f>R10/Q10</f>
        <v>2.0761250000000002</v>
      </c>
      <c r="S15">
        <f>R9/Q9</f>
        <v>5.802777777777778</v>
      </c>
    </row>
    <row r="16" spans="2:19" ht="13.5" thickBot="1"/>
    <row r="17" spans="3:14" ht="27" customHeight="1" thickBot="1">
      <c r="C17" s="688"/>
      <c r="D17" s="689" t="s">
        <v>167</v>
      </c>
      <c r="E17" s="690" t="s">
        <v>178</v>
      </c>
      <c r="F17" s="982" t="s">
        <v>179</v>
      </c>
      <c r="G17" s="982"/>
      <c r="H17" s="460" t="s">
        <v>219</v>
      </c>
    </row>
    <row r="18" spans="3:14" ht="26.25" thickBot="1">
      <c r="C18" s="693" t="s">
        <v>171</v>
      </c>
      <c r="D18" s="691">
        <v>47</v>
      </c>
      <c r="E18" s="691">
        <f>D23*0.47</f>
        <v>8460</v>
      </c>
      <c r="F18" s="423"/>
      <c r="J18">
        <f>9+26+30</f>
        <v>65</v>
      </c>
    </row>
    <row r="19" spans="3:14" ht="26.25" thickBot="1">
      <c r="C19" s="695" t="s">
        <v>176</v>
      </c>
      <c r="D19" s="687">
        <v>20</v>
      </c>
      <c r="E19" s="691">
        <f>D23*0.2</f>
        <v>3600</v>
      </c>
      <c r="F19" s="423"/>
    </row>
    <row r="20" spans="3:14" ht="13.5" thickBot="1">
      <c r="C20" s="694" t="s">
        <v>165</v>
      </c>
      <c r="D20" s="692">
        <f>100-20-47</f>
        <v>33</v>
      </c>
      <c r="E20" s="691">
        <f>D23*0.33</f>
        <v>5940</v>
      </c>
      <c r="F20" s="423">
        <f>E20/40</f>
        <v>148.5</v>
      </c>
      <c r="G20" s="414" t="s">
        <v>218</v>
      </c>
      <c r="H20" s="414" t="s">
        <v>220</v>
      </c>
    </row>
    <row r="22" spans="3:14">
      <c r="F22" s="414" t="s">
        <v>268</v>
      </c>
    </row>
    <row r="23" spans="3:14" ht="13.5" thickBot="1">
      <c r="D23">
        <v>18000</v>
      </c>
      <c r="E23" s="414" t="s">
        <v>177</v>
      </c>
    </row>
    <row r="24" spans="3:14">
      <c r="D24" s="995" t="s">
        <v>189</v>
      </c>
      <c r="E24" s="986" t="s">
        <v>177</v>
      </c>
      <c r="F24" s="987"/>
      <c r="G24" s="988"/>
      <c r="H24" s="997" t="s">
        <v>180</v>
      </c>
      <c r="I24" s="999" t="s">
        <v>183</v>
      </c>
      <c r="J24" s="1000"/>
      <c r="K24" s="979" t="s">
        <v>188</v>
      </c>
      <c r="L24" s="980"/>
      <c r="M24" s="980"/>
      <c r="N24" s="981"/>
    </row>
    <row r="25" spans="3:14" ht="12.75" customHeight="1" thickBot="1">
      <c r="D25" s="996"/>
      <c r="E25" s="429" t="s">
        <v>182</v>
      </c>
      <c r="F25" s="430" t="s">
        <v>181</v>
      </c>
      <c r="G25" s="425" t="s">
        <v>191</v>
      </c>
      <c r="H25" s="998"/>
      <c r="I25" s="1001"/>
      <c r="J25" s="1002"/>
      <c r="K25" s="424" t="s">
        <v>192</v>
      </c>
      <c r="L25" s="431" t="s">
        <v>193</v>
      </c>
      <c r="M25" s="431" t="s">
        <v>194</v>
      </c>
      <c r="N25" s="432" t="s">
        <v>191</v>
      </c>
    </row>
    <row r="26" spans="3:14" ht="13.5" thickBot="1">
      <c r="D26" s="426">
        <v>120000</v>
      </c>
      <c r="E26" s="427">
        <f>G26*0.9</f>
        <v>75600</v>
      </c>
      <c r="F26" s="427">
        <f>G26*0.1</f>
        <v>8400</v>
      </c>
      <c r="G26" s="427">
        <f>D26*0.7</f>
        <v>84000</v>
      </c>
      <c r="H26" s="427">
        <f>D26*4.78/1000</f>
        <v>573.6</v>
      </c>
      <c r="I26" s="984">
        <f>D26*1.5/1000</f>
        <v>180</v>
      </c>
      <c r="J26" s="985"/>
      <c r="K26" s="433">
        <f>N26*0.33</f>
        <v>0</v>
      </c>
      <c r="L26" s="434">
        <f>N26*0.2</f>
        <v>0</v>
      </c>
      <c r="M26" s="434">
        <f>N26*0.47</f>
        <v>0</v>
      </c>
      <c r="N26" s="428"/>
    </row>
    <row r="27" spans="3:14" ht="30.75" customHeight="1">
      <c r="G27" s="415"/>
    </row>
    <row r="28" spans="3:14">
      <c r="D28" s="416"/>
      <c r="H28" s="416"/>
      <c r="I28" s="415" t="s">
        <v>184</v>
      </c>
      <c r="J28">
        <f>180*0.05</f>
        <v>9</v>
      </c>
      <c r="K28" s="414" t="s">
        <v>190</v>
      </c>
    </row>
    <row r="29" spans="3:14" ht="24.75" customHeight="1">
      <c r="D29" s="416"/>
      <c r="G29" s="417"/>
      <c r="H29" s="416"/>
      <c r="I29" s="415" t="s">
        <v>185</v>
      </c>
      <c r="J29">
        <f>I26*0.8</f>
        <v>144</v>
      </c>
    </row>
    <row r="30" spans="3:14">
      <c r="I30" s="414" t="s">
        <v>186</v>
      </c>
      <c r="J30">
        <v>9</v>
      </c>
    </row>
    <row r="31" spans="3:14">
      <c r="I31" s="414" t="s">
        <v>187</v>
      </c>
      <c r="J31">
        <v>18</v>
      </c>
    </row>
    <row r="40" spans="4:12" ht="13.5" thickBot="1"/>
    <row r="41" spans="4:12" ht="39.75" thickTop="1" thickBot="1">
      <c r="D41" s="555" t="s">
        <v>241</v>
      </c>
      <c r="E41" s="556">
        <v>2008</v>
      </c>
      <c r="F41" s="556">
        <v>2010</v>
      </c>
      <c r="G41" s="556">
        <v>2015</v>
      </c>
      <c r="H41" s="557" t="s">
        <v>242</v>
      </c>
      <c r="K41" s="696" t="s">
        <v>190</v>
      </c>
      <c r="L41" s="414" t="s">
        <v>190</v>
      </c>
    </row>
    <row r="42" spans="4:12" ht="27" thickTop="1" thickBot="1">
      <c r="D42" s="558" t="s">
        <v>243</v>
      </c>
      <c r="E42" s="559">
        <v>57792</v>
      </c>
      <c r="F42" s="559">
        <v>58958</v>
      </c>
      <c r="G42" s="559">
        <v>61978</v>
      </c>
      <c r="H42" s="560">
        <v>1</v>
      </c>
    </row>
    <row r="43" spans="4:12" ht="13.5" thickBot="1">
      <c r="D43" s="558" t="s">
        <v>244</v>
      </c>
      <c r="E43" s="559">
        <v>7162</v>
      </c>
      <c r="F43" s="559">
        <v>7670</v>
      </c>
      <c r="G43" s="559">
        <v>9103</v>
      </c>
      <c r="H43" s="560">
        <v>3.5</v>
      </c>
    </row>
    <row r="44" spans="4:12" ht="26.25" thickBot="1">
      <c r="D44" s="558" t="s">
        <v>245</v>
      </c>
      <c r="E44" s="559">
        <v>12242</v>
      </c>
      <c r="F44" s="559">
        <v>12370</v>
      </c>
      <c r="G44" s="559">
        <v>12697</v>
      </c>
      <c r="H44" s="560">
        <v>0.5</v>
      </c>
    </row>
    <row r="45" spans="4:12" ht="13.5" thickBot="1">
      <c r="D45" s="558" t="s">
        <v>246</v>
      </c>
      <c r="E45" s="559">
        <v>12440</v>
      </c>
      <c r="F45" s="559">
        <v>13028</v>
      </c>
      <c r="G45" s="559">
        <v>14623</v>
      </c>
      <c r="H45" s="560">
        <v>2.2999999999999998</v>
      </c>
    </row>
    <row r="46" spans="4:12" ht="26.25" thickBot="1">
      <c r="D46" s="558" t="s">
        <v>247</v>
      </c>
      <c r="E46" s="559">
        <v>19813</v>
      </c>
      <c r="F46" s="559">
        <v>20622</v>
      </c>
      <c r="G46" s="559">
        <v>22793</v>
      </c>
      <c r="H46" s="560">
        <v>2</v>
      </c>
    </row>
    <row r="47" spans="4:12" ht="26.25" thickBot="1">
      <c r="D47" s="558" t="s">
        <v>248</v>
      </c>
      <c r="E47" s="559">
        <v>50176</v>
      </c>
      <c r="F47" s="559">
        <v>52301</v>
      </c>
      <c r="G47" s="559">
        <v>58015</v>
      </c>
      <c r="H47" s="560">
        <v>2.1</v>
      </c>
    </row>
    <row r="48" spans="4:12" ht="13.5" thickBot="1">
      <c r="D48" s="558" t="s">
        <v>249</v>
      </c>
      <c r="E48" s="559">
        <v>23020</v>
      </c>
      <c r="F48" s="559">
        <v>23860</v>
      </c>
      <c r="G48" s="559">
        <v>26096</v>
      </c>
      <c r="H48" s="560">
        <v>1.8</v>
      </c>
    </row>
    <row r="49" spans="4:8" ht="26.25" thickBot="1">
      <c r="D49" s="561" t="s">
        <v>250</v>
      </c>
      <c r="E49" s="562">
        <v>4857</v>
      </c>
      <c r="F49" s="562">
        <v>4977</v>
      </c>
      <c r="G49" s="562">
        <v>5290</v>
      </c>
      <c r="H49" s="563">
        <v>1.2</v>
      </c>
    </row>
    <row r="50" spans="4:8" ht="13.5" thickTop="1"/>
    <row r="52" spans="4:8">
      <c r="G52">
        <f>SUM(G42:G49)</f>
        <v>210595</v>
      </c>
    </row>
    <row r="55" spans="4:8">
      <c r="G55">
        <f>SUM(G42,G47)</f>
        <v>119993</v>
      </c>
    </row>
  </sheetData>
  <mergeCells count="17">
    <mergeCell ref="B2:C3"/>
    <mergeCell ref="D2:E2"/>
    <mergeCell ref="M2:N2"/>
    <mergeCell ref="F2:H2"/>
    <mergeCell ref="I2:J2"/>
    <mergeCell ref="K2:L2"/>
    <mergeCell ref="D24:D25"/>
    <mergeCell ref="H24:H25"/>
    <mergeCell ref="I24:J25"/>
    <mergeCell ref="K24:N24"/>
    <mergeCell ref="F17:G17"/>
    <mergeCell ref="S6:S7"/>
    <mergeCell ref="I26:J26"/>
    <mergeCell ref="E24:G24"/>
    <mergeCell ref="P6:P7"/>
    <mergeCell ref="Q6:Q7"/>
    <mergeCell ref="R6:R7"/>
  </mergeCells>
  <phoneticPr fontId="0" type="noConversion"/>
  <pageMargins left="0.75" right="0.75" top="1" bottom="1" header="0" footer="0"/>
  <pageSetup paperSize="9" orientation="portrait" horizontalDpi="0" verticalDpi="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"/>
  <sheetViews>
    <sheetView workbookViewId="0">
      <selection activeCell="D10" sqref="D10"/>
    </sheetView>
  </sheetViews>
  <sheetFormatPr baseColWidth="10" defaultRowHeight="12.75"/>
  <cols>
    <col min="1" max="1" width="12.28515625" bestFit="1" customWidth="1"/>
  </cols>
  <sheetData>
    <row r="1" spans="1:4">
      <c r="A1" s="730" t="s">
        <v>327</v>
      </c>
      <c r="B1" s="731">
        <v>7.0000000000000007E-2</v>
      </c>
    </row>
    <row r="2" spans="1:4">
      <c r="A2" s="730" t="s">
        <v>328</v>
      </c>
      <c r="B2" s="731">
        <v>0.23</v>
      </c>
    </row>
    <row r="3" spans="1:4">
      <c r="A3" s="730" t="s">
        <v>329</v>
      </c>
      <c r="B3" s="731">
        <v>0.28000000000000003</v>
      </c>
      <c r="D3">
        <f>100/28</f>
        <v>3.5714285714285716</v>
      </c>
    </row>
    <row r="4" spans="1:4">
      <c r="A4" s="730" t="s">
        <v>330</v>
      </c>
      <c r="B4" s="731">
        <v>0.24</v>
      </c>
      <c r="D4">
        <f>23+28</f>
        <v>51</v>
      </c>
    </row>
    <row r="5" spans="1:4">
      <c r="A5" s="730" t="s">
        <v>166</v>
      </c>
      <c r="B5" s="732">
        <v>0.12</v>
      </c>
      <c r="D5">
        <f>580/51</f>
        <v>11.372549019607844</v>
      </c>
    </row>
    <row r="6" spans="1:4">
      <c r="A6" s="730" t="s">
        <v>331</v>
      </c>
      <c r="B6" s="732">
        <v>0.06</v>
      </c>
    </row>
    <row r="7" spans="1:4">
      <c r="B7" s="729"/>
      <c r="D7">
        <f>D5*23</f>
        <v>261.56862745098039</v>
      </c>
    </row>
    <row r="8" spans="1:4">
      <c r="D8">
        <f>D5*28</f>
        <v>318.43137254901961</v>
      </c>
    </row>
    <row r="9" spans="1:4">
      <c r="D9">
        <f>SUM(D7:D8)</f>
        <v>580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321"/>
  <sheetViews>
    <sheetView topLeftCell="A196" zoomScale="80" zoomScaleNormal="80" workbookViewId="0">
      <selection activeCell="C9" sqref="C9"/>
    </sheetView>
  </sheetViews>
  <sheetFormatPr baseColWidth="10" defaultRowHeight="12.75"/>
  <cols>
    <col min="1" max="1" width="21.42578125" customWidth="1"/>
    <col min="2" max="2" width="15.5703125" customWidth="1"/>
    <col min="3" max="3" width="24.42578125" customWidth="1"/>
    <col min="4" max="4" width="19.5703125" bestFit="1" customWidth="1"/>
    <col min="5" max="5" width="12.85546875" bestFit="1" customWidth="1"/>
    <col min="6" max="6" width="3.28515625" bestFit="1" customWidth="1"/>
    <col min="7" max="7" width="9.7109375" customWidth="1"/>
    <col min="8" max="8" width="3.85546875" bestFit="1" customWidth="1"/>
    <col min="9" max="9" width="11" bestFit="1" customWidth="1"/>
    <col min="10" max="10" width="12.28515625" customWidth="1"/>
    <col min="11" max="11" width="17.5703125" customWidth="1"/>
    <col min="12" max="12" width="16.42578125" bestFit="1" customWidth="1"/>
    <col min="13" max="13" width="13.7109375" customWidth="1"/>
    <col min="14" max="14" width="11.28515625" bestFit="1" customWidth="1"/>
  </cols>
  <sheetData>
    <row r="1" spans="1:14">
      <c r="A1" s="885" t="s">
        <v>44</v>
      </c>
      <c r="B1" s="886"/>
      <c r="C1" s="886"/>
      <c r="D1" s="886"/>
      <c r="E1" s="893" t="s">
        <v>63</v>
      </c>
      <c r="F1" s="891"/>
      <c r="G1" s="891"/>
      <c r="H1" s="892"/>
      <c r="I1" s="891" t="s">
        <v>70</v>
      </c>
      <c r="J1" s="892"/>
      <c r="K1" s="885" t="s">
        <v>45</v>
      </c>
      <c r="L1" s="886"/>
      <c r="M1" s="886"/>
      <c r="N1" s="887"/>
    </row>
    <row r="2" spans="1:14" ht="13.5" thickBot="1">
      <c r="A2" s="233" t="s">
        <v>55</v>
      </c>
      <c r="B2" s="234" t="s">
        <v>46</v>
      </c>
      <c r="C2" s="235" t="s">
        <v>47</v>
      </c>
      <c r="D2" s="236" t="s">
        <v>48</v>
      </c>
      <c r="E2" s="888" t="s">
        <v>61</v>
      </c>
      <c r="F2" s="889"/>
      <c r="G2" s="889" t="s">
        <v>62</v>
      </c>
      <c r="H2" s="890"/>
      <c r="I2" s="237" t="s">
        <v>49</v>
      </c>
      <c r="J2" s="238" t="s">
        <v>50</v>
      </c>
      <c r="K2" s="530" t="s">
        <v>51</v>
      </c>
      <c r="L2" s="531" t="s">
        <v>52</v>
      </c>
      <c r="M2" s="241" t="s">
        <v>101</v>
      </c>
      <c r="N2" s="532" t="s">
        <v>102</v>
      </c>
    </row>
    <row r="3" spans="1:14">
      <c r="A3" s="216" t="s">
        <v>1</v>
      </c>
      <c r="B3" s="217"/>
      <c r="C3" s="217"/>
      <c r="D3" s="218"/>
      <c r="E3" s="881"/>
      <c r="F3" s="882"/>
      <c r="G3" s="883"/>
      <c r="H3" s="884"/>
      <c r="I3" s="219"/>
      <c r="J3" s="220"/>
      <c r="K3" s="221"/>
      <c r="L3" s="217"/>
      <c r="M3" s="217"/>
      <c r="N3" s="222"/>
    </row>
    <row r="4" spans="1:14" ht="24" customHeight="1">
      <c r="A4" s="60"/>
      <c r="B4" s="61"/>
      <c r="C4" s="62" t="s">
        <v>66</v>
      </c>
      <c r="D4" s="79" t="s">
        <v>67</v>
      </c>
      <c r="E4" s="164">
        <v>26.5</v>
      </c>
      <c r="F4" s="165" t="s">
        <v>69</v>
      </c>
      <c r="G4" s="161">
        <f xml:space="preserve"> E4*J4</f>
        <v>26.5</v>
      </c>
      <c r="H4" s="162" t="s">
        <v>69</v>
      </c>
      <c r="I4" s="152">
        <v>1</v>
      </c>
      <c r="J4" s="163">
        <v>1</v>
      </c>
      <c r="K4" s="66" t="s">
        <v>75</v>
      </c>
      <c r="L4" s="67" t="s">
        <v>59</v>
      </c>
      <c r="M4" s="67" t="s">
        <v>59</v>
      </c>
      <c r="N4" s="68" t="s">
        <v>57</v>
      </c>
    </row>
    <row r="5" spans="1:14" ht="22.5">
      <c r="A5" s="76"/>
      <c r="B5" s="64"/>
      <c r="C5" s="70"/>
      <c r="D5" s="80" t="s">
        <v>68</v>
      </c>
      <c r="E5" s="171">
        <v>3.5</v>
      </c>
      <c r="F5" s="165" t="s">
        <v>69</v>
      </c>
      <c r="G5" s="161">
        <v>3.5</v>
      </c>
      <c r="H5" s="162" t="s">
        <v>69</v>
      </c>
      <c r="I5" s="152">
        <v>1</v>
      </c>
      <c r="J5" s="173" t="s">
        <v>65</v>
      </c>
      <c r="K5" s="129" t="s">
        <v>71</v>
      </c>
      <c r="L5" s="67" t="s">
        <v>59</v>
      </c>
      <c r="M5" s="67" t="s">
        <v>59</v>
      </c>
      <c r="N5" s="68" t="s">
        <v>57</v>
      </c>
    </row>
    <row r="6" spans="1:14" ht="22.5">
      <c r="A6" s="76"/>
      <c r="B6" s="64"/>
      <c r="C6" s="62" t="s">
        <v>3</v>
      </c>
      <c r="D6" s="79"/>
      <c r="E6" s="164">
        <v>35</v>
      </c>
      <c r="F6" s="165" t="s">
        <v>69</v>
      </c>
      <c r="G6" s="161">
        <f t="shared" ref="G6:G16" si="0" xml:space="preserve"> E6*J6</f>
        <v>35</v>
      </c>
      <c r="H6" s="162" t="s">
        <v>69</v>
      </c>
      <c r="I6" s="152">
        <v>5</v>
      </c>
      <c r="J6" s="163">
        <v>1</v>
      </c>
      <c r="K6" s="129" t="s">
        <v>72</v>
      </c>
      <c r="L6" s="67" t="s">
        <v>59</v>
      </c>
      <c r="M6" s="67" t="s">
        <v>59</v>
      </c>
      <c r="N6" s="68" t="s">
        <v>57</v>
      </c>
    </row>
    <row r="7" spans="1:14" ht="33.75">
      <c r="A7" s="76"/>
      <c r="B7" s="64"/>
      <c r="C7" s="62" t="s">
        <v>4</v>
      </c>
      <c r="D7" s="79"/>
      <c r="E7" s="157">
        <v>8</v>
      </c>
      <c r="F7" s="158" t="s">
        <v>69</v>
      </c>
      <c r="G7" s="159">
        <f t="shared" si="0"/>
        <v>8</v>
      </c>
      <c r="H7" s="160" t="s">
        <v>69</v>
      </c>
      <c r="I7" s="152">
        <v>3</v>
      </c>
      <c r="J7" s="163">
        <v>1</v>
      </c>
      <c r="K7" s="128" t="s">
        <v>73</v>
      </c>
      <c r="L7" s="67" t="s">
        <v>59</v>
      </c>
      <c r="M7" s="67" t="s">
        <v>59</v>
      </c>
      <c r="N7" s="68" t="s">
        <v>57</v>
      </c>
    </row>
    <row r="8" spans="1:14">
      <c r="A8" s="76"/>
      <c r="B8" s="64"/>
      <c r="C8" s="62" t="s">
        <v>5</v>
      </c>
      <c r="D8" s="79"/>
      <c r="E8" s="157">
        <v>6</v>
      </c>
      <c r="F8" s="158" t="s">
        <v>69</v>
      </c>
      <c r="G8" s="159">
        <f t="shared" si="0"/>
        <v>6</v>
      </c>
      <c r="H8" s="160" t="s">
        <v>69</v>
      </c>
      <c r="I8" s="152">
        <v>3</v>
      </c>
      <c r="J8" s="163">
        <v>1</v>
      </c>
      <c r="K8" s="71" t="s">
        <v>74</v>
      </c>
      <c r="L8" s="67" t="s">
        <v>59</v>
      </c>
      <c r="M8" s="67" t="s">
        <v>59</v>
      </c>
      <c r="N8" s="68" t="s">
        <v>57</v>
      </c>
    </row>
    <row r="9" spans="1:14" ht="33.75">
      <c r="A9" s="76"/>
      <c r="B9" s="64"/>
      <c r="C9" s="62" t="s">
        <v>56</v>
      </c>
      <c r="D9" s="79"/>
      <c r="E9" s="164">
        <v>15</v>
      </c>
      <c r="F9" s="165" t="s">
        <v>69</v>
      </c>
      <c r="G9" s="161">
        <f t="shared" si="0"/>
        <v>30</v>
      </c>
      <c r="H9" s="162" t="s">
        <v>69</v>
      </c>
      <c r="I9" s="152">
        <v>2</v>
      </c>
      <c r="J9" s="163">
        <v>2</v>
      </c>
      <c r="K9" s="66" t="s">
        <v>76</v>
      </c>
      <c r="L9" s="67" t="s">
        <v>59</v>
      </c>
      <c r="M9" s="67" t="s">
        <v>59</v>
      </c>
      <c r="N9" s="68" t="s">
        <v>57</v>
      </c>
    </row>
    <row r="10" spans="1:14" ht="33.75">
      <c r="A10" s="76"/>
      <c r="B10" s="64"/>
      <c r="C10" s="62" t="s">
        <v>64</v>
      </c>
      <c r="D10" s="83"/>
      <c r="E10" s="157">
        <v>25</v>
      </c>
      <c r="F10" s="158" t="s">
        <v>69</v>
      </c>
      <c r="G10" s="159">
        <f t="shared" si="0"/>
        <v>25</v>
      </c>
      <c r="H10" s="160" t="s">
        <v>69</v>
      </c>
      <c r="I10" s="152">
        <v>3</v>
      </c>
      <c r="J10" s="163">
        <v>1</v>
      </c>
      <c r="K10" s="128" t="s">
        <v>73</v>
      </c>
      <c r="L10" s="67" t="s">
        <v>59</v>
      </c>
      <c r="M10" s="67" t="s">
        <v>59</v>
      </c>
      <c r="N10" s="68" t="s">
        <v>57</v>
      </c>
    </row>
    <row r="11" spans="1:14" ht="22.5">
      <c r="A11" s="76"/>
      <c r="B11" s="64"/>
      <c r="C11" s="62" t="s">
        <v>8</v>
      </c>
      <c r="D11" s="79"/>
      <c r="E11" s="164">
        <v>8</v>
      </c>
      <c r="F11" s="165" t="s">
        <v>69</v>
      </c>
      <c r="G11" s="161">
        <f t="shared" si="0"/>
        <v>8</v>
      </c>
      <c r="H11" s="162" t="s">
        <v>69</v>
      </c>
      <c r="I11" s="152">
        <v>1</v>
      </c>
      <c r="J11" s="163">
        <v>1</v>
      </c>
      <c r="K11" s="66" t="s">
        <v>77</v>
      </c>
      <c r="L11" s="67" t="s">
        <v>59</v>
      </c>
      <c r="M11" s="67" t="s">
        <v>59</v>
      </c>
      <c r="N11" s="68" t="s">
        <v>57</v>
      </c>
    </row>
    <row r="12" spans="1:14" ht="22.5">
      <c r="A12" s="76"/>
      <c r="B12" s="64"/>
      <c r="C12" s="62" t="s">
        <v>9</v>
      </c>
      <c r="D12" s="79"/>
      <c r="E12" s="164">
        <v>8</v>
      </c>
      <c r="F12" s="165" t="s">
        <v>69</v>
      </c>
      <c r="G12" s="161">
        <f t="shared" si="0"/>
        <v>8</v>
      </c>
      <c r="H12" s="162" t="s">
        <v>69</v>
      </c>
      <c r="I12" s="152">
        <v>1</v>
      </c>
      <c r="J12" s="163">
        <v>1</v>
      </c>
      <c r="K12" s="66" t="s">
        <v>77</v>
      </c>
      <c r="L12" s="67" t="s">
        <v>59</v>
      </c>
      <c r="M12" s="67" t="s">
        <v>59</v>
      </c>
      <c r="N12" s="68" t="s">
        <v>57</v>
      </c>
    </row>
    <row r="13" spans="1:14" ht="22.5">
      <c r="A13" s="76"/>
      <c r="B13" s="64"/>
      <c r="C13" s="62" t="s">
        <v>10</v>
      </c>
      <c r="D13" s="79"/>
      <c r="E13" s="157">
        <v>8</v>
      </c>
      <c r="F13" s="158" t="s">
        <v>69</v>
      </c>
      <c r="G13" s="159">
        <f t="shared" si="0"/>
        <v>8</v>
      </c>
      <c r="H13" s="160" t="s">
        <v>69</v>
      </c>
      <c r="I13" s="174">
        <v>1</v>
      </c>
      <c r="J13" s="172">
        <v>1</v>
      </c>
      <c r="K13" s="66" t="s">
        <v>77</v>
      </c>
      <c r="L13" s="67" t="s">
        <v>59</v>
      </c>
      <c r="M13" s="67" t="s">
        <v>59</v>
      </c>
      <c r="N13" s="68" t="s">
        <v>57</v>
      </c>
    </row>
    <row r="14" spans="1:14" ht="22.5">
      <c r="A14" s="76"/>
      <c r="B14" s="64"/>
      <c r="C14" s="62" t="s">
        <v>11</v>
      </c>
      <c r="D14" s="83"/>
      <c r="E14" s="164">
        <v>12</v>
      </c>
      <c r="F14" s="165" t="s">
        <v>69</v>
      </c>
      <c r="G14" s="161">
        <v>12</v>
      </c>
      <c r="H14" s="162" t="s">
        <v>69</v>
      </c>
      <c r="I14" s="152">
        <v>4</v>
      </c>
      <c r="J14" s="163" t="s">
        <v>130</v>
      </c>
      <c r="K14" s="129" t="s">
        <v>82</v>
      </c>
      <c r="L14" s="67" t="s">
        <v>60</v>
      </c>
      <c r="M14" s="67" t="s">
        <v>60</v>
      </c>
      <c r="N14" s="68" t="s">
        <v>57</v>
      </c>
    </row>
    <row r="15" spans="1:14" ht="22.5">
      <c r="A15" s="76"/>
      <c r="B15" s="64"/>
      <c r="C15" s="62" t="s">
        <v>12</v>
      </c>
      <c r="D15" s="79"/>
      <c r="E15" s="164">
        <v>12</v>
      </c>
      <c r="F15" s="165" t="s">
        <v>69</v>
      </c>
      <c r="G15" s="161">
        <f t="shared" si="0"/>
        <v>12</v>
      </c>
      <c r="H15" s="162" t="s">
        <v>69</v>
      </c>
      <c r="I15" s="152">
        <v>3</v>
      </c>
      <c r="J15" s="163">
        <v>1</v>
      </c>
      <c r="K15" s="71" t="s">
        <v>78</v>
      </c>
      <c r="L15" s="67" t="s">
        <v>60</v>
      </c>
      <c r="M15" s="67" t="s">
        <v>60</v>
      </c>
      <c r="N15" s="68" t="s">
        <v>57</v>
      </c>
    </row>
    <row r="16" spans="1:14" ht="23.25" thickBot="1">
      <c r="A16" s="77"/>
      <c r="B16" s="72"/>
      <c r="C16" s="78" t="s">
        <v>0</v>
      </c>
      <c r="D16" s="84"/>
      <c r="E16" s="167">
        <v>3</v>
      </c>
      <c r="F16" s="168" t="s">
        <v>69</v>
      </c>
      <c r="G16" s="169">
        <f t="shared" si="0"/>
        <v>3</v>
      </c>
      <c r="H16" s="170" t="s">
        <v>69</v>
      </c>
      <c r="I16" s="175">
        <v>3</v>
      </c>
      <c r="J16" s="176">
        <v>1</v>
      </c>
      <c r="K16" s="73" t="s">
        <v>79</v>
      </c>
      <c r="L16" s="74" t="s">
        <v>60</v>
      </c>
      <c r="M16" s="74" t="s">
        <v>60</v>
      </c>
      <c r="N16" s="75" t="s">
        <v>57</v>
      </c>
    </row>
    <row r="17" spans="1:15">
      <c r="A17" s="928" t="s">
        <v>13</v>
      </c>
      <c r="B17" s="929"/>
      <c r="C17" s="924"/>
      <c r="D17" s="925"/>
      <c r="E17" s="243">
        <f>SUM(E4:E16)</f>
        <v>170</v>
      </c>
      <c r="F17" s="244" t="s">
        <v>69</v>
      </c>
      <c r="G17" s="245">
        <f>SUM(G4:G16)</f>
        <v>185</v>
      </c>
      <c r="H17" s="246" t="s">
        <v>69</v>
      </c>
      <c r="I17" s="898"/>
      <c r="J17" s="899"/>
      <c r="K17" s="899"/>
      <c r="L17" s="899"/>
      <c r="M17" s="899"/>
      <c r="N17" s="900"/>
    </row>
    <row r="18" spans="1:15" ht="13.5" thickBot="1">
      <c r="A18" s="247" t="s">
        <v>32</v>
      </c>
      <c r="B18" s="248"/>
      <c r="C18" s="926"/>
      <c r="D18" s="927"/>
      <c r="E18" s="249">
        <f>E17*0.2</f>
        <v>34</v>
      </c>
      <c r="F18" s="250" t="s">
        <v>69</v>
      </c>
      <c r="G18" s="251">
        <f>G17*0.2</f>
        <v>37</v>
      </c>
      <c r="H18" s="252" t="s">
        <v>69</v>
      </c>
      <c r="I18" s="901"/>
      <c r="J18" s="902"/>
      <c r="K18" s="902"/>
      <c r="L18" s="902"/>
      <c r="M18" s="902"/>
      <c r="N18" s="903"/>
    </row>
    <row r="19" spans="1:15" ht="13.5" thickBot="1">
      <c r="A19" s="223" t="s">
        <v>157</v>
      </c>
      <c r="B19" s="224"/>
      <c r="C19" s="225"/>
      <c r="D19" s="226"/>
      <c r="E19" s="227">
        <f>SUM(E17:E18)</f>
        <v>204</v>
      </c>
      <c r="F19" s="228" t="s">
        <v>69</v>
      </c>
      <c r="G19" s="228">
        <f>SUM(G17:G18)</f>
        <v>222</v>
      </c>
      <c r="H19" s="229" t="s">
        <v>69</v>
      </c>
      <c r="I19" s="230"/>
      <c r="J19" s="231"/>
      <c r="K19" s="231"/>
      <c r="L19" s="231"/>
      <c r="M19" s="231"/>
      <c r="N19" s="232"/>
    </row>
    <row r="20" spans="1:15" s="140" customFormat="1" ht="13.5" thickBot="1">
      <c r="O20" s="207"/>
    </row>
    <row r="21" spans="1:15" ht="16.5" thickBot="1">
      <c r="A21" s="1013" t="s">
        <v>269</v>
      </c>
      <c r="B21" s="1014"/>
      <c r="C21" s="1014"/>
      <c r="D21" s="1014"/>
      <c r="E21" s="1014"/>
      <c r="F21" s="1014"/>
      <c r="G21" s="1014"/>
      <c r="H21" s="1014"/>
      <c r="I21" s="1014"/>
      <c r="J21" s="1014"/>
      <c r="K21" s="1014"/>
      <c r="L21" s="1014"/>
      <c r="M21" s="1014"/>
      <c r="N21" s="1015"/>
    </row>
    <row r="22" spans="1:15">
      <c r="A22" s="527" t="s">
        <v>44</v>
      </c>
      <c r="B22" s="528"/>
      <c r="C22" s="528"/>
      <c r="D22" s="528"/>
      <c r="E22" s="535" t="s">
        <v>63</v>
      </c>
      <c r="F22" s="533"/>
      <c r="G22" s="533"/>
      <c r="H22" s="534"/>
      <c r="I22" s="533" t="s">
        <v>70</v>
      </c>
      <c r="J22" s="534"/>
      <c r="K22" s="527" t="s">
        <v>45</v>
      </c>
      <c r="L22" s="528"/>
      <c r="M22" s="528"/>
      <c r="N22" s="529"/>
    </row>
    <row r="23" spans="1:15" ht="13.5" thickBot="1">
      <c r="A23" s="233" t="s">
        <v>55</v>
      </c>
      <c r="B23" s="234" t="s">
        <v>46</v>
      </c>
      <c r="C23" s="235" t="s">
        <v>47</v>
      </c>
      <c r="D23" s="236" t="s">
        <v>48</v>
      </c>
      <c r="E23" s="530" t="s">
        <v>61</v>
      </c>
      <c r="F23" s="531"/>
      <c r="G23" s="531" t="s">
        <v>62</v>
      </c>
      <c r="H23" s="532"/>
      <c r="I23" s="237" t="s">
        <v>49</v>
      </c>
      <c r="J23" s="238" t="s">
        <v>50</v>
      </c>
      <c r="K23" s="530" t="s">
        <v>51</v>
      </c>
      <c r="L23" s="531" t="s">
        <v>212</v>
      </c>
      <c r="M23" s="241" t="s">
        <v>101</v>
      </c>
      <c r="N23" s="532" t="s">
        <v>102</v>
      </c>
    </row>
    <row r="24" spans="1:15" ht="13.5" thickBot="1">
      <c r="A24" s="1021" t="s">
        <v>270</v>
      </c>
      <c r="B24" s="1022"/>
      <c r="C24" s="1022"/>
      <c r="D24" s="1022"/>
      <c r="E24" s="1022"/>
      <c r="F24" s="1022"/>
      <c r="G24" s="1022"/>
      <c r="H24" s="1022"/>
      <c r="I24" s="1022"/>
      <c r="J24" s="1022"/>
      <c r="K24" s="1022"/>
      <c r="L24" s="1022"/>
      <c r="M24" s="1022"/>
      <c r="N24" s="1023"/>
    </row>
    <row r="25" spans="1:15" ht="22.5">
      <c r="A25" s="127"/>
      <c r="B25" s="93"/>
      <c r="C25" s="89" t="s">
        <v>30</v>
      </c>
      <c r="D25" s="197"/>
      <c r="E25" s="159">
        <v>100</v>
      </c>
      <c r="F25" s="158" t="s">
        <v>69</v>
      </c>
      <c r="G25" s="159">
        <f>E25*J25</f>
        <v>100</v>
      </c>
      <c r="H25" s="160" t="s">
        <v>69</v>
      </c>
      <c r="I25" s="150">
        <v>500</v>
      </c>
      <c r="J25" s="151">
        <v>1</v>
      </c>
      <c r="K25" s="88" t="s">
        <v>83</v>
      </c>
      <c r="L25" s="92" t="s">
        <v>60</v>
      </c>
      <c r="M25" s="92" t="s">
        <v>60</v>
      </c>
      <c r="N25" s="85" t="s">
        <v>80</v>
      </c>
    </row>
    <row r="26" spans="1:15" ht="22.5">
      <c r="A26" s="56"/>
      <c r="B26" s="53"/>
      <c r="C26" s="52" t="s">
        <v>31</v>
      </c>
      <c r="D26" s="198"/>
      <c r="E26" s="159">
        <v>60</v>
      </c>
      <c r="F26" s="158" t="s">
        <v>69</v>
      </c>
      <c r="G26" s="161">
        <v>60</v>
      </c>
      <c r="H26" s="162" t="s">
        <v>69</v>
      </c>
      <c r="I26" s="152">
        <v>2</v>
      </c>
      <c r="J26" s="163">
        <v>9</v>
      </c>
      <c r="K26" s="67" t="s">
        <v>321</v>
      </c>
      <c r="L26" s="67" t="s">
        <v>60</v>
      </c>
      <c r="M26" s="67" t="s">
        <v>60</v>
      </c>
      <c r="N26" s="68" t="s">
        <v>57</v>
      </c>
    </row>
    <row r="27" spans="1:15" ht="22.5">
      <c r="A27" s="56"/>
      <c r="B27" s="53"/>
      <c r="C27" s="52" t="s">
        <v>25</v>
      </c>
      <c r="D27" s="198"/>
      <c r="E27" s="161">
        <v>510</v>
      </c>
      <c r="F27" s="165" t="s">
        <v>69</v>
      </c>
      <c r="G27" s="166">
        <f xml:space="preserve"> E27*J27</f>
        <v>510</v>
      </c>
      <c r="H27" s="162" t="s">
        <v>69</v>
      </c>
      <c r="I27" s="153">
        <v>500</v>
      </c>
      <c r="J27" s="154">
        <v>1</v>
      </c>
      <c r="K27" s="58" t="s">
        <v>84</v>
      </c>
      <c r="L27" s="67" t="s">
        <v>60</v>
      </c>
      <c r="M27" s="67" t="s">
        <v>60</v>
      </c>
      <c r="N27" s="68" t="s">
        <v>127</v>
      </c>
    </row>
    <row r="28" spans="1:15" ht="22.5">
      <c r="A28" s="56"/>
      <c r="B28" s="53"/>
      <c r="C28" s="52" t="s">
        <v>26</v>
      </c>
      <c r="D28" s="198"/>
      <c r="E28" s="161">
        <v>175</v>
      </c>
      <c r="F28" s="165" t="s">
        <v>69</v>
      </c>
      <c r="G28" s="159">
        <v>175</v>
      </c>
      <c r="H28" s="160" t="s">
        <v>69</v>
      </c>
      <c r="I28" s="153">
        <v>40</v>
      </c>
      <c r="J28" s="154">
        <v>1</v>
      </c>
      <c r="K28" s="58"/>
      <c r="L28" s="67" t="s">
        <v>60</v>
      </c>
      <c r="M28" s="67" t="s">
        <v>60</v>
      </c>
      <c r="N28" s="68" t="s">
        <v>127</v>
      </c>
    </row>
    <row r="29" spans="1:15" ht="34.5" thickBot="1">
      <c r="A29" s="91"/>
      <c r="B29" s="54"/>
      <c r="C29" s="90" t="s">
        <v>273</v>
      </c>
      <c r="D29" s="199"/>
      <c r="E29" s="169">
        <v>25</v>
      </c>
      <c r="F29" s="168" t="s">
        <v>69</v>
      </c>
      <c r="G29" s="169">
        <f xml:space="preserve"> E29*J29</f>
        <v>25</v>
      </c>
      <c r="H29" s="170" t="s">
        <v>69</v>
      </c>
      <c r="I29" s="155">
        <v>3</v>
      </c>
      <c r="J29" s="156">
        <v>1</v>
      </c>
      <c r="K29" s="104" t="s">
        <v>85</v>
      </c>
      <c r="L29" s="74" t="s">
        <v>60</v>
      </c>
      <c r="M29" s="74" t="s">
        <v>60</v>
      </c>
      <c r="N29" s="75" t="s">
        <v>57</v>
      </c>
    </row>
    <row r="30" spans="1:15" ht="13.5" thickBot="1">
      <c r="A30" s="605" t="s">
        <v>272</v>
      </c>
      <c r="B30" s="606"/>
      <c r="C30" s="607"/>
      <c r="D30" s="608"/>
      <c r="E30" s="609"/>
      <c r="F30" s="610"/>
      <c r="G30" s="611"/>
      <c r="H30" s="612"/>
      <c r="I30" s="613"/>
      <c r="J30" s="614"/>
      <c r="K30" s="607"/>
      <c r="L30" s="607"/>
      <c r="M30" s="607"/>
      <c r="N30" s="614"/>
    </row>
    <row r="31" spans="1:15" ht="24.6" customHeight="1">
      <c r="A31" s="100"/>
      <c r="B31" s="102"/>
      <c r="C31" s="98" t="s">
        <v>96</v>
      </c>
      <c r="D31" s="112"/>
      <c r="E31" s="56">
        <v>300</v>
      </c>
      <c r="F31" s="69" t="s">
        <v>69</v>
      </c>
      <c r="G31" s="69">
        <f>E31*J31</f>
        <v>600</v>
      </c>
      <c r="H31" s="55" t="s">
        <v>69</v>
      </c>
      <c r="I31" s="96">
        <v>100</v>
      </c>
      <c r="J31" s="57">
        <v>2</v>
      </c>
      <c r="K31" s="58"/>
      <c r="L31" s="74" t="s">
        <v>199</v>
      </c>
      <c r="M31" s="67" t="s">
        <v>200</v>
      </c>
      <c r="N31" s="75" t="s">
        <v>80</v>
      </c>
    </row>
    <row r="32" spans="1:15" ht="22.5">
      <c r="A32" s="100"/>
      <c r="B32" s="102"/>
      <c r="C32" s="52" t="s">
        <v>36</v>
      </c>
      <c r="D32" s="112"/>
      <c r="E32" s="56">
        <v>40</v>
      </c>
      <c r="F32" s="69" t="s">
        <v>69</v>
      </c>
      <c r="G32" s="69">
        <f t="shared" ref="G32" si="1">E32*J32</f>
        <v>40</v>
      </c>
      <c r="H32" s="55" t="s">
        <v>69</v>
      </c>
      <c r="I32" s="96">
        <v>2</v>
      </c>
      <c r="J32" s="57">
        <v>1</v>
      </c>
      <c r="K32" s="58"/>
      <c r="L32" s="74" t="s">
        <v>199</v>
      </c>
      <c r="M32" s="67" t="s">
        <v>60</v>
      </c>
      <c r="N32" s="75" t="s">
        <v>57</v>
      </c>
    </row>
    <row r="33" spans="1:15" ht="20.45" customHeight="1">
      <c r="A33" s="100"/>
      <c r="B33" s="102"/>
      <c r="C33" s="52" t="s">
        <v>99</v>
      </c>
      <c r="D33" s="115" t="s">
        <v>100</v>
      </c>
      <c r="E33" s="56">
        <v>600</v>
      </c>
      <c r="F33" s="69" t="s">
        <v>69</v>
      </c>
      <c r="G33" s="69">
        <f>E33*J33</f>
        <v>600</v>
      </c>
      <c r="H33" s="55" t="s">
        <v>69</v>
      </c>
      <c r="I33" s="109">
        <v>500</v>
      </c>
      <c r="J33" s="95">
        <v>1</v>
      </c>
      <c r="K33" s="58"/>
      <c r="L33" s="74" t="s">
        <v>199</v>
      </c>
      <c r="M33" s="67" t="s">
        <v>200</v>
      </c>
      <c r="N33" s="75" t="s">
        <v>57</v>
      </c>
    </row>
    <row r="34" spans="1:15" ht="21" customHeight="1" thickBot="1">
      <c r="A34" s="101"/>
      <c r="B34" s="103"/>
      <c r="C34" s="94"/>
      <c r="D34" s="114" t="s">
        <v>98</v>
      </c>
      <c r="E34" s="56">
        <v>5</v>
      </c>
      <c r="F34" s="69" t="s">
        <v>69</v>
      </c>
      <c r="G34" s="69">
        <v>10</v>
      </c>
      <c r="H34" s="55" t="s">
        <v>69</v>
      </c>
      <c r="I34" s="96">
        <v>2</v>
      </c>
      <c r="J34" s="57">
        <v>2</v>
      </c>
      <c r="K34" s="67" t="s">
        <v>320</v>
      </c>
      <c r="L34" s="74" t="s">
        <v>199</v>
      </c>
      <c r="M34" s="74" t="s">
        <v>200</v>
      </c>
      <c r="N34" s="75" t="s">
        <v>156</v>
      </c>
    </row>
    <row r="35" spans="1:15">
      <c r="A35" s="536" t="s">
        <v>13</v>
      </c>
      <c r="B35" s="537"/>
      <c r="C35" s="261"/>
      <c r="D35" s="262"/>
      <c r="E35" s="263">
        <f>SUM(E25:E33)</f>
        <v>1810</v>
      </c>
      <c r="F35" s="264" t="s">
        <v>69</v>
      </c>
      <c r="G35" s="263">
        <f>SUM(G25:G33)</f>
        <v>2110</v>
      </c>
      <c r="H35" s="265" t="s">
        <v>69</v>
      </c>
      <c r="I35" s="266"/>
      <c r="J35" s="267"/>
      <c r="K35" s="266"/>
      <c r="L35" s="268"/>
      <c r="M35" s="268"/>
      <c r="N35" s="267"/>
    </row>
    <row r="36" spans="1:15" ht="13.5" thickBot="1">
      <c r="A36" s="269" t="s">
        <v>33</v>
      </c>
      <c r="B36" s="270"/>
      <c r="C36" s="271"/>
      <c r="D36" s="272"/>
      <c r="E36" s="273">
        <f>E35*0.2</f>
        <v>362</v>
      </c>
      <c r="F36" s="274" t="s">
        <v>69</v>
      </c>
      <c r="G36" s="273">
        <f>G35*0.2</f>
        <v>422</v>
      </c>
      <c r="H36" s="275" t="s">
        <v>69</v>
      </c>
      <c r="I36" s="276"/>
      <c r="J36" s="277"/>
      <c r="K36" s="276"/>
      <c r="L36" s="278"/>
      <c r="M36" s="278"/>
      <c r="N36" s="277"/>
    </row>
    <row r="37" spans="1:15" ht="13.5" thickBot="1">
      <c r="A37" s="595" t="s">
        <v>271</v>
      </c>
      <c r="B37" s="596"/>
      <c r="C37" s="597"/>
      <c r="D37" s="598"/>
      <c r="E37" s="599">
        <f>SUM(E35:E36)</f>
        <v>2172</v>
      </c>
      <c r="F37" s="600" t="s">
        <v>69</v>
      </c>
      <c r="G37" s="600">
        <f>SUM(G35:G36)</f>
        <v>2532</v>
      </c>
      <c r="H37" s="601" t="s">
        <v>69</v>
      </c>
      <c r="I37" s="602"/>
      <c r="J37" s="603"/>
      <c r="K37" s="603"/>
      <c r="L37" s="603"/>
      <c r="M37" s="603"/>
      <c r="N37" s="604"/>
    </row>
    <row r="38" spans="1:15">
      <c r="A38" s="36"/>
      <c r="B38" s="37"/>
      <c r="C38" s="15"/>
      <c r="D38" s="9"/>
      <c r="E38" s="81"/>
      <c r="F38" s="82"/>
      <c r="G38" s="81"/>
      <c r="H38" s="82"/>
      <c r="I38" s="86"/>
      <c r="J38" s="86"/>
      <c r="K38" s="3"/>
      <c r="L38" s="3"/>
      <c r="M38" s="3"/>
      <c r="N38" s="3"/>
    </row>
    <row r="39" spans="1:15" ht="22.5" customHeight="1" thickBot="1">
      <c r="A39" s="138"/>
      <c r="B39" s="135"/>
      <c r="C39" s="135"/>
      <c r="K39" s="135"/>
      <c r="L39" s="135"/>
      <c r="M39" s="135"/>
      <c r="N39" s="139"/>
    </row>
    <row r="40" spans="1:15" ht="16.5" thickBot="1">
      <c r="A40" s="436" t="s">
        <v>125</v>
      </c>
      <c r="B40" s="526"/>
      <c r="C40" s="526"/>
      <c r="D40" s="526"/>
      <c r="E40" s="526"/>
      <c r="F40" s="526"/>
      <c r="G40" s="526"/>
      <c r="H40" s="526"/>
      <c r="I40" s="526"/>
      <c r="J40" s="526"/>
      <c r="K40" s="526"/>
      <c r="L40" s="526"/>
      <c r="M40" s="526"/>
      <c r="N40" s="435"/>
    </row>
    <row r="41" spans="1:15" ht="15" customHeight="1" thickBot="1">
      <c r="A41" s="550" t="s">
        <v>44</v>
      </c>
      <c r="B41" s="551"/>
      <c r="C41" s="551"/>
      <c r="D41" s="551"/>
      <c r="E41" s="933" t="s">
        <v>63</v>
      </c>
      <c r="F41" s="935"/>
      <c r="G41" s="935"/>
      <c r="H41" s="934"/>
      <c r="I41" s="933" t="s">
        <v>70</v>
      </c>
      <c r="J41" s="934"/>
      <c r="K41" s="933" t="s">
        <v>45</v>
      </c>
      <c r="L41" s="935"/>
      <c r="M41" s="935"/>
      <c r="N41" s="934"/>
    </row>
    <row r="42" spans="1:15" ht="15.75" thickBot="1">
      <c r="A42" s="437" t="s">
        <v>55</v>
      </c>
      <c r="B42" s="438" t="s">
        <v>46</v>
      </c>
      <c r="C42" s="439" t="s">
        <v>47</v>
      </c>
      <c r="D42" s="440" t="s">
        <v>48</v>
      </c>
      <c r="E42" s="441" t="s">
        <v>61</v>
      </c>
      <c r="F42" s="442"/>
      <c r="G42" s="440" t="s">
        <v>62</v>
      </c>
      <c r="H42" s="443"/>
      <c r="I42" s="444" t="s">
        <v>49</v>
      </c>
      <c r="J42" s="445" t="s">
        <v>50</v>
      </c>
      <c r="K42" s="442" t="s">
        <v>51</v>
      </c>
      <c r="L42" s="439" t="s">
        <v>212</v>
      </c>
      <c r="M42" s="438" t="s">
        <v>213</v>
      </c>
      <c r="N42" s="445" t="s">
        <v>54</v>
      </c>
    </row>
    <row r="43" spans="1:15" ht="16.5" thickBot="1">
      <c r="A43" s="436" t="s">
        <v>124</v>
      </c>
      <c r="B43" s="526"/>
      <c r="C43" s="526"/>
      <c r="D43" s="526"/>
      <c r="E43" s="526"/>
      <c r="F43" s="526"/>
      <c r="G43" s="526"/>
      <c r="H43" s="526"/>
      <c r="I43" s="526"/>
      <c r="J43" s="526"/>
      <c r="K43" s="526"/>
      <c r="L43" s="526"/>
      <c r="M43" s="526"/>
      <c r="N43" s="435"/>
    </row>
    <row r="44" spans="1:15" ht="13.5" thickBot="1">
      <c r="A44" s="564" t="s">
        <v>195</v>
      </c>
      <c r="B44" s="565"/>
      <c r="C44" s="565"/>
      <c r="D44" s="565"/>
      <c r="E44" s="671"/>
      <c r="F44" s="671"/>
      <c r="G44" s="1019">
        <f>SUM(G45:G48)</f>
        <v>151</v>
      </c>
      <c r="H44" s="1019"/>
      <c r="I44" s="671"/>
      <c r="J44" s="671"/>
      <c r="K44" s="671"/>
      <c r="L44" s="671"/>
      <c r="M44" s="671"/>
      <c r="N44" s="675"/>
    </row>
    <row r="45" spans="1:15" ht="22.5" customHeight="1">
      <c r="A45" s="465"/>
      <c r="B45" s="466" t="s">
        <v>93</v>
      </c>
      <c r="C45" s="195"/>
      <c r="D45" s="668" t="s">
        <v>113</v>
      </c>
      <c r="E45" s="465">
        <v>60</v>
      </c>
      <c r="F45" s="469" t="s">
        <v>69</v>
      </c>
      <c r="G45" s="469">
        <v>60</v>
      </c>
      <c r="H45" s="470" t="s">
        <v>69</v>
      </c>
      <c r="I45" s="471">
        <v>8</v>
      </c>
      <c r="J45" s="672">
        <v>1</v>
      </c>
      <c r="K45" s="677"/>
      <c r="L45" s="474" t="s">
        <v>199</v>
      </c>
      <c r="M45" s="474" t="s">
        <v>200</v>
      </c>
      <c r="N45" s="573" t="s">
        <v>80</v>
      </c>
    </row>
    <row r="46" spans="1:15" ht="22.5" customHeight="1">
      <c r="A46" s="56"/>
      <c r="B46" s="59" t="s">
        <v>204</v>
      </c>
      <c r="C46" s="124"/>
      <c r="D46" s="114" t="s">
        <v>198</v>
      </c>
      <c r="E46" s="56">
        <v>20</v>
      </c>
      <c r="F46" s="69" t="s">
        <v>69</v>
      </c>
      <c r="G46" s="69">
        <f>E46*J46</f>
        <v>20</v>
      </c>
      <c r="H46" s="69" t="s">
        <v>69</v>
      </c>
      <c r="I46" s="130">
        <v>2</v>
      </c>
      <c r="J46" s="673">
        <v>1</v>
      </c>
      <c r="K46" s="678" t="s">
        <v>231</v>
      </c>
      <c r="L46" s="67" t="s">
        <v>230</v>
      </c>
      <c r="M46" s="67" t="s">
        <v>200</v>
      </c>
      <c r="N46" s="68" t="s">
        <v>80</v>
      </c>
    </row>
    <row r="47" spans="1:15" ht="22.5">
      <c r="A47" s="97"/>
      <c r="B47" s="447" t="s">
        <v>206</v>
      </c>
      <c r="C47" s="124"/>
      <c r="D47" s="669" t="s">
        <v>205</v>
      </c>
      <c r="E47" s="56">
        <v>3.5</v>
      </c>
      <c r="F47" s="69" t="s">
        <v>69</v>
      </c>
      <c r="G47" s="69">
        <f>E47*I47</f>
        <v>21</v>
      </c>
      <c r="H47" s="69" t="s">
        <v>69</v>
      </c>
      <c r="I47" s="130">
        <v>6</v>
      </c>
      <c r="J47" s="673">
        <v>6</v>
      </c>
      <c r="K47" s="678" t="s">
        <v>91</v>
      </c>
      <c r="L47" s="418"/>
      <c r="M47" s="418"/>
      <c r="N47" s="518"/>
    </row>
    <row r="48" spans="1:15" ht="22.5" customHeight="1" thickBot="1">
      <c r="A48" s="476"/>
      <c r="B48" s="477" t="s">
        <v>207</v>
      </c>
      <c r="C48" s="478"/>
      <c r="D48" s="670" t="s">
        <v>197</v>
      </c>
      <c r="E48" s="495">
        <v>10</v>
      </c>
      <c r="F48" s="481" t="s">
        <v>69</v>
      </c>
      <c r="G48" s="482">
        <f>E48*J48</f>
        <v>50</v>
      </c>
      <c r="H48" s="483" t="s">
        <v>69</v>
      </c>
      <c r="I48" s="484">
        <v>20</v>
      </c>
      <c r="J48" s="674">
        <v>5</v>
      </c>
      <c r="K48" s="679" t="s">
        <v>133</v>
      </c>
      <c r="L48" s="477" t="s">
        <v>199</v>
      </c>
      <c r="M48" s="477" t="s">
        <v>200</v>
      </c>
      <c r="N48" s="487" t="s">
        <v>81</v>
      </c>
      <c r="O48">
        <f>SUM(G45:G48)</f>
        <v>151</v>
      </c>
    </row>
    <row r="49" spans="1:18" ht="13.5" thickBot="1">
      <c r="A49" s="508" t="s">
        <v>196</v>
      </c>
      <c r="B49" s="509"/>
      <c r="C49" s="509"/>
      <c r="D49" s="509"/>
      <c r="E49" s="187"/>
      <c r="F49" s="187"/>
      <c r="G49" s="565">
        <f>SUM(G50:G52)</f>
        <v>470</v>
      </c>
      <c r="H49" s="565"/>
      <c r="I49" s="714"/>
      <c r="J49" s="187"/>
      <c r="K49" s="187"/>
      <c r="L49" s="187"/>
      <c r="M49" s="187"/>
      <c r="N49" s="715"/>
    </row>
    <row r="50" spans="1:18" ht="22.5" customHeight="1">
      <c r="A50" s="491"/>
      <c r="B50" s="726" t="s">
        <v>203</v>
      </c>
      <c r="C50" s="465" t="s">
        <v>118</v>
      </c>
      <c r="D50" s="492" t="s">
        <v>128</v>
      </c>
      <c r="E50" s="465">
        <v>350</v>
      </c>
      <c r="F50" s="502" t="s">
        <v>69</v>
      </c>
      <c r="G50" s="469">
        <f>E50*J50</f>
        <v>350</v>
      </c>
      <c r="H50" s="573" t="s">
        <v>69</v>
      </c>
      <c r="I50" s="722">
        <f>E50/5</f>
        <v>70</v>
      </c>
      <c r="J50" s="672">
        <v>1</v>
      </c>
      <c r="K50" s="720" t="s">
        <v>283</v>
      </c>
      <c r="L50" s="474" t="s">
        <v>199</v>
      </c>
      <c r="M50" s="474" t="s">
        <v>200</v>
      </c>
      <c r="N50" s="573" t="s">
        <v>80</v>
      </c>
    </row>
    <row r="51" spans="1:18" ht="33.75">
      <c r="A51" s="76"/>
      <c r="B51" s="669" t="s">
        <v>202</v>
      </c>
      <c r="C51" s="727"/>
      <c r="D51" s="63" t="s">
        <v>22</v>
      </c>
      <c r="E51" s="76">
        <v>70</v>
      </c>
      <c r="F51" s="70" t="s">
        <v>69</v>
      </c>
      <c r="G51" s="70">
        <f>E51*J51</f>
        <v>70</v>
      </c>
      <c r="H51" s="68" t="s">
        <v>69</v>
      </c>
      <c r="I51" s="716">
        <v>63</v>
      </c>
      <c r="J51" s="719">
        <v>1</v>
      </c>
      <c r="K51" s="721" t="s">
        <v>95</v>
      </c>
      <c r="L51" s="67" t="s">
        <v>132</v>
      </c>
      <c r="M51" s="67" t="s">
        <v>132</v>
      </c>
      <c r="N51" s="68" t="s">
        <v>80</v>
      </c>
    </row>
    <row r="52" spans="1:18" ht="22.5" customHeight="1" thickBot="1">
      <c r="A52" s="520"/>
      <c r="B52" s="724"/>
      <c r="C52" s="520"/>
      <c r="D52" s="496" t="s">
        <v>307</v>
      </c>
      <c r="E52" s="495">
        <v>50</v>
      </c>
      <c r="F52" s="482" t="s">
        <v>69</v>
      </c>
      <c r="G52" s="481">
        <v>50</v>
      </c>
      <c r="H52" s="487" t="s">
        <v>69</v>
      </c>
      <c r="I52" s="723"/>
      <c r="J52" s="724"/>
      <c r="K52" s="520"/>
      <c r="L52" s="717"/>
      <c r="M52" s="717"/>
      <c r="N52" s="718"/>
      <c r="O52">
        <f>SUM(G50:G51)</f>
        <v>420</v>
      </c>
    </row>
    <row r="53" spans="1:18" ht="13.5" thickBot="1">
      <c r="A53" s="186" t="s">
        <v>208</v>
      </c>
      <c r="B53" s="187"/>
      <c r="C53" s="187"/>
      <c r="D53" s="187"/>
      <c r="E53" s="511"/>
      <c r="F53" s="511"/>
      <c r="G53" s="1020">
        <f>SUM(G54:G56)</f>
        <v>600</v>
      </c>
      <c r="H53" s="1020"/>
      <c r="I53" s="725"/>
      <c r="J53" s="511"/>
      <c r="K53" s="511"/>
      <c r="L53" s="511"/>
      <c r="M53" s="511"/>
      <c r="N53" s="676"/>
    </row>
    <row r="54" spans="1:18" ht="22.5" customHeight="1">
      <c r="A54" s="491"/>
      <c r="B54" s="474" t="s">
        <v>86</v>
      </c>
      <c r="C54" s="499"/>
      <c r="D54" s="500" t="s">
        <v>201</v>
      </c>
      <c r="E54" s="501">
        <v>10</v>
      </c>
      <c r="F54" s="469" t="s">
        <v>69</v>
      </c>
      <c r="G54" s="502">
        <f>E54*J54</f>
        <v>160</v>
      </c>
      <c r="H54" s="470" t="s">
        <v>69</v>
      </c>
      <c r="I54" s="503">
        <v>4</v>
      </c>
      <c r="J54" s="504">
        <v>16</v>
      </c>
      <c r="K54" s="505" t="s">
        <v>87</v>
      </c>
      <c r="L54" s="474" t="s">
        <v>199</v>
      </c>
      <c r="M54" s="474" t="s">
        <v>200</v>
      </c>
      <c r="N54" s="475" t="s">
        <v>80</v>
      </c>
    </row>
    <row r="55" spans="1:18" ht="22.5" customHeight="1">
      <c r="A55" s="76"/>
      <c r="B55" s="67" t="s">
        <v>121</v>
      </c>
      <c r="C55" s="69"/>
      <c r="D55" s="728" t="s">
        <v>308</v>
      </c>
      <c r="E55" s="58">
        <v>140</v>
      </c>
      <c r="F55" s="70" t="s">
        <v>69</v>
      </c>
      <c r="G55" s="69">
        <v>140</v>
      </c>
      <c r="H55" s="68" t="s">
        <v>69</v>
      </c>
      <c r="I55" s="131">
        <v>62</v>
      </c>
      <c r="J55" s="65">
        <v>1</v>
      </c>
      <c r="K55" s="201" t="s">
        <v>134</v>
      </c>
      <c r="L55" s="67" t="s">
        <v>132</v>
      </c>
      <c r="M55" s="67" t="s">
        <v>132</v>
      </c>
      <c r="N55" s="75" t="s">
        <v>80</v>
      </c>
    </row>
    <row r="56" spans="1:18" ht="22.5" customHeight="1" thickBot="1">
      <c r="A56" s="506"/>
      <c r="B56" s="477" t="s">
        <v>203</v>
      </c>
      <c r="C56" s="477" t="s">
        <v>203</v>
      </c>
      <c r="D56" s="512" t="s">
        <v>128</v>
      </c>
      <c r="E56" s="507">
        <v>300</v>
      </c>
      <c r="F56" s="482" t="s">
        <v>69</v>
      </c>
      <c r="G56" s="481">
        <f>E56*J56</f>
        <v>300</v>
      </c>
      <c r="H56" s="487" t="s">
        <v>69</v>
      </c>
      <c r="I56" s="684">
        <f>E56/5</f>
        <v>60</v>
      </c>
      <c r="J56" s="133">
        <v>1</v>
      </c>
      <c r="K56" s="507"/>
      <c r="L56" s="477" t="s">
        <v>132</v>
      </c>
      <c r="M56" s="477" t="s">
        <v>132</v>
      </c>
      <c r="N56" s="487" t="s">
        <v>80</v>
      </c>
      <c r="O56">
        <f>SUM(G54:G56)</f>
        <v>600</v>
      </c>
    </row>
    <row r="57" spans="1:18" ht="13.5" thickBot="1">
      <c r="A57" s="510" t="s">
        <v>209</v>
      </c>
      <c r="B57" s="511"/>
      <c r="C57" s="511"/>
      <c r="D57" s="511"/>
      <c r="E57" s="489"/>
      <c r="F57" s="489"/>
      <c r="G57" s="879">
        <f>SUM(G58:G64)</f>
        <v>546</v>
      </c>
      <c r="H57" s="879"/>
      <c r="I57" s="683"/>
      <c r="J57" s="489"/>
      <c r="K57" s="509"/>
      <c r="L57" s="509"/>
      <c r="M57" s="509"/>
      <c r="N57" s="681"/>
    </row>
    <row r="58" spans="1:18" ht="22.5" customHeight="1">
      <c r="A58" s="513"/>
      <c r="B58" s="514"/>
      <c r="C58" s="469" t="s">
        <v>225</v>
      </c>
      <c r="D58" s="584" t="s">
        <v>198</v>
      </c>
      <c r="E58" s="465">
        <v>30</v>
      </c>
      <c r="F58" s="502" t="s">
        <v>69</v>
      </c>
      <c r="G58" s="469">
        <f>J58*E58</f>
        <v>30</v>
      </c>
      <c r="H58" s="573" t="s">
        <v>69</v>
      </c>
      <c r="I58" s="685">
        <f>E58/5</f>
        <v>6</v>
      </c>
      <c r="J58" s="672">
        <v>1</v>
      </c>
      <c r="K58" s="576"/>
      <c r="L58" s="474" t="s">
        <v>132</v>
      </c>
      <c r="M58" s="474" t="s">
        <v>132</v>
      </c>
      <c r="N58" s="573" t="s">
        <v>81</v>
      </c>
    </row>
    <row r="59" spans="1:18" ht="33" customHeight="1">
      <c r="A59" s="517"/>
      <c r="B59" s="69" t="s">
        <v>216</v>
      </c>
      <c r="C59" s="69" t="s">
        <v>282</v>
      </c>
      <c r="D59" s="585" t="s">
        <v>221</v>
      </c>
      <c r="E59" s="56">
        <v>85</v>
      </c>
      <c r="F59" s="70" t="s">
        <v>69</v>
      </c>
      <c r="G59" s="69">
        <f t="shared" ref="G59:G60" si="2">J59*E59</f>
        <v>85</v>
      </c>
      <c r="H59" s="68" t="s">
        <v>69</v>
      </c>
      <c r="I59" s="685">
        <f t="shared" ref="I59:I64" si="3">E59/5</f>
        <v>17</v>
      </c>
      <c r="J59" s="673">
        <v>1</v>
      </c>
      <c r="K59" s="682"/>
      <c r="L59" s="67" t="s">
        <v>132</v>
      </c>
      <c r="M59" s="67" t="s">
        <v>132</v>
      </c>
      <c r="N59" s="68" t="s">
        <v>81</v>
      </c>
      <c r="P59">
        <f>SUM(G50,G59,G60,G56)</f>
        <v>835</v>
      </c>
      <c r="Q59">
        <f>P59/2</f>
        <v>417.5</v>
      </c>
      <c r="R59">
        <f>P59/9.3</f>
        <v>89.784946236559136</v>
      </c>
    </row>
    <row r="60" spans="1:18" ht="22.5">
      <c r="A60" s="76"/>
      <c r="B60" s="69" t="s">
        <v>216</v>
      </c>
      <c r="C60" s="69" t="s">
        <v>224</v>
      </c>
      <c r="D60" s="585" t="s">
        <v>221</v>
      </c>
      <c r="E60" s="56">
        <v>100</v>
      </c>
      <c r="F60" s="70" t="s">
        <v>69</v>
      </c>
      <c r="G60" s="69">
        <f t="shared" si="2"/>
        <v>100</v>
      </c>
      <c r="H60" s="68" t="s">
        <v>69</v>
      </c>
      <c r="I60" s="685">
        <f t="shared" si="3"/>
        <v>20</v>
      </c>
      <c r="J60" s="673">
        <v>1</v>
      </c>
      <c r="K60" s="56"/>
      <c r="L60" s="67" t="s">
        <v>132</v>
      </c>
      <c r="M60" s="67" t="s">
        <v>132</v>
      </c>
      <c r="N60" s="68" t="s">
        <v>81</v>
      </c>
    </row>
    <row r="61" spans="1:18">
      <c r="A61" s="76"/>
      <c r="B61" s="69" t="s">
        <v>122</v>
      </c>
      <c r="C61" s="69" t="s">
        <v>304</v>
      </c>
      <c r="D61" s="79" t="s">
        <v>303</v>
      </c>
      <c r="E61" s="56">
        <v>135</v>
      </c>
      <c r="F61" s="70" t="s">
        <v>69</v>
      </c>
      <c r="G61" s="69">
        <f t="shared" ref="G61:G64" si="4">J61*E61</f>
        <v>135</v>
      </c>
      <c r="H61" s="68" t="s">
        <v>69</v>
      </c>
      <c r="I61" s="685">
        <f t="shared" si="3"/>
        <v>27</v>
      </c>
      <c r="J61" s="673">
        <v>1</v>
      </c>
      <c r="K61" s="56"/>
      <c r="L61" s="67" t="s">
        <v>132</v>
      </c>
      <c r="M61" s="67" t="s">
        <v>132</v>
      </c>
      <c r="N61" s="68" t="s">
        <v>81</v>
      </c>
    </row>
    <row r="62" spans="1:18" ht="22.5" customHeight="1">
      <c r="A62" s="76"/>
      <c r="B62" s="69" t="s">
        <v>227</v>
      </c>
      <c r="C62" s="69" t="s">
        <v>224</v>
      </c>
      <c r="D62" s="79" t="s">
        <v>226</v>
      </c>
      <c r="E62" s="56">
        <v>68</v>
      </c>
      <c r="F62" s="70" t="s">
        <v>69</v>
      </c>
      <c r="G62" s="69">
        <f t="shared" si="4"/>
        <v>68</v>
      </c>
      <c r="H62" s="68" t="s">
        <v>69</v>
      </c>
      <c r="I62" s="685">
        <v>63</v>
      </c>
      <c r="J62" s="673">
        <v>1</v>
      </c>
      <c r="K62" s="56"/>
      <c r="L62" s="67" t="s">
        <v>132</v>
      </c>
      <c r="M62" s="67" t="s">
        <v>132</v>
      </c>
      <c r="N62" s="68" t="s">
        <v>81</v>
      </c>
      <c r="P62">
        <f>SUM(G58:G64)</f>
        <v>546</v>
      </c>
    </row>
    <row r="63" spans="1:18" ht="15" customHeight="1">
      <c r="A63" s="519"/>
      <c r="B63" s="69" t="s">
        <v>217</v>
      </c>
      <c r="C63" s="69" t="s">
        <v>225</v>
      </c>
      <c r="D63" s="586" t="s">
        <v>305</v>
      </c>
      <c r="E63" s="56">
        <v>68</v>
      </c>
      <c r="F63" s="70" t="s">
        <v>69</v>
      </c>
      <c r="G63" s="69">
        <f t="shared" si="4"/>
        <v>68</v>
      </c>
      <c r="H63" s="68" t="s">
        <v>69</v>
      </c>
      <c r="I63" s="685">
        <v>38</v>
      </c>
      <c r="J63" s="673">
        <v>1</v>
      </c>
      <c r="K63" s="56"/>
      <c r="L63" s="67" t="s">
        <v>132</v>
      </c>
      <c r="M63" s="67" t="s">
        <v>132</v>
      </c>
      <c r="N63" s="68" t="s">
        <v>81</v>
      </c>
    </row>
    <row r="64" spans="1:18" ht="23.25" thickBot="1">
      <c r="A64" s="520"/>
      <c r="B64" s="521" t="s">
        <v>229</v>
      </c>
      <c r="C64" s="481" t="s">
        <v>306</v>
      </c>
      <c r="D64" s="587" t="s">
        <v>228</v>
      </c>
      <c r="E64" s="506">
        <v>60</v>
      </c>
      <c r="F64" s="482" t="s">
        <v>69</v>
      </c>
      <c r="G64" s="481">
        <f t="shared" si="4"/>
        <v>60</v>
      </c>
      <c r="H64" s="487" t="s">
        <v>69</v>
      </c>
      <c r="I64" s="685">
        <f t="shared" si="3"/>
        <v>12</v>
      </c>
      <c r="J64" s="680">
        <v>1</v>
      </c>
      <c r="K64" s="506"/>
      <c r="L64" s="477" t="s">
        <v>132</v>
      </c>
      <c r="M64" s="477" t="s">
        <v>132</v>
      </c>
      <c r="N64" s="487" t="s">
        <v>81</v>
      </c>
      <c r="O64">
        <f>SUM(G58:G64)</f>
        <v>546</v>
      </c>
    </row>
    <row r="65" spans="1:20" ht="13.5" thickBot="1">
      <c r="A65" s="488" t="s">
        <v>210</v>
      </c>
      <c r="B65" s="489"/>
      <c r="C65" s="489"/>
      <c r="D65" s="489"/>
      <c r="E65" s="489"/>
      <c r="F65" s="489"/>
      <c r="G65" s="880"/>
      <c r="H65" s="880"/>
      <c r="I65" s="683"/>
      <c r="J65" s="489"/>
      <c r="K65" s="511"/>
      <c r="L65" s="511"/>
      <c r="M65" s="511"/>
      <c r="N65" s="676"/>
    </row>
    <row r="66" spans="1:20" ht="15" customHeight="1">
      <c r="A66" s="524"/>
      <c r="B66" s="469" t="s">
        <v>236</v>
      </c>
      <c r="C66" s="502" t="s">
        <v>235</v>
      </c>
      <c r="D66" s="588" t="s">
        <v>37</v>
      </c>
      <c r="E66" s="465">
        <v>130</v>
      </c>
      <c r="F66" s="469" t="s">
        <v>69</v>
      </c>
      <c r="G66" s="469">
        <f t="shared" ref="G66:G67" si="5">E66*J66</f>
        <v>130</v>
      </c>
      <c r="H66" s="470" t="s">
        <v>69</v>
      </c>
      <c r="I66" s="471">
        <v>6</v>
      </c>
      <c r="J66" s="592">
        <v>1</v>
      </c>
      <c r="K66" s="582"/>
      <c r="L66" s="67" t="s">
        <v>132</v>
      </c>
      <c r="M66" s="67" t="s">
        <v>132</v>
      </c>
      <c r="N66" s="68" t="s">
        <v>81</v>
      </c>
      <c r="P66">
        <f>O71*0.2</f>
        <v>59</v>
      </c>
    </row>
    <row r="67" spans="1:20" ht="22.5" customHeight="1">
      <c r="A67" s="76"/>
      <c r="B67" s="67" t="s">
        <v>90</v>
      </c>
      <c r="C67" s="69"/>
      <c r="D67" s="79" t="s">
        <v>15</v>
      </c>
      <c r="E67" s="56">
        <v>30</v>
      </c>
      <c r="F67" s="69" t="s">
        <v>69</v>
      </c>
      <c r="G67" s="69">
        <f t="shared" si="5"/>
        <v>30</v>
      </c>
      <c r="H67" s="55" t="s">
        <v>69</v>
      </c>
      <c r="I67" s="130">
        <v>2</v>
      </c>
      <c r="J67" s="593">
        <v>1</v>
      </c>
      <c r="K67" s="590" t="s">
        <v>137</v>
      </c>
      <c r="L67" s="67" t="s">
        <v>132</v>
      </c>
      <c r="M67" s="67" t="s">
        <v>132</v>
      </c>
      <c r="N67" s="68" t="s">
        <v>80</v>
      </c>
      <c r="P67">
        <f>SUM(O66:P66)</f>
        <v>59</v>
      </c>
    </row>
    <row r="68" spans="1:20" ht="22.5" customHeight="1">
      <c r="A68" s="56"/>
      <c r="B68" s="69" t="s">
        <v>123</v>
      </c>
      <c r="C68" s="69" t="s">
        <v>237</v>
      </c>
      <c r="D68" s="79" t="s">
        <v>14</v>
      </c>
      <c r="E68" s="56">
        <v>30</v>
      </c>
      <c r="F68" s="69" t="s">
        <v>69</v>
      </c>
      <c r="G68" s="69">
        <v>30</v>
      </c>
      <c r="H68" s="55" t="s">
        <v>69</v>
      </c>
      <c r="I68" s="130">
        <v>20</v>
      </c>
      <c r="J68" s="57">
        <v>5</v>
      </c>
      <c r="K68" s="129" t="s">
        <v>310</v>
      </c>
      <c r="L68" s="67" t="s">
        <v>132</v>
      </c>
      <c r="M68" s="67" t="s">
        <v>132</v>
      </c>
      <c r="N68" s="68" t="s">
        <v>81</v>
      </c>
    </row>
    <row r="69" spans="1:20" ht="22.5">
      <c r="A69" s="56"/>
      <c r="B69" s="69" t="s">
        <v>123</v>
      </c>
      <c r="C69" s="69" t="s">
        <v>238</v>
      </c>
      <c r="D69" s="79" t="s">
        <v>14</v>
      </c>
      <c r="E69" s="56">
        <v>25</v>
      </c>
      <c r="F69" s="69" t="s">
        <v>69</v>
      </c>
      <c r="G69" s="69">
        <v>25</v>
      </c>
      <c r="H69" s="55" t="s">
        <v>69</v>
      </c>
      <c r="I69" s="130">
        <v>20</v>
      </c>
      <c r="J69" s="57">
        <v>4</v>
      </c>
      <c r="K69" s="129" t="s">
        <v>311</v>
      </c>
      <c r="L69" s="67" t="s">
        <v>132</v>
      </c>
      <c r="M69" s="67" t="s">
        <v>132</v>
      </c>
      <c r="N69" s="68" t="s">
        <v>81</v>
      </c>
    </row>
    <row r="70" spans="1:20" ht="22.5">
      <c r="A70" s="56"/>
      <c r="B70" s="69" t="s">
        <v>123</v>
      </c>
      <c r="C70" s="69" t="s">
        <v>239</v>
      </c>
      <c r="D70" s="79" t="s">
        <v>14</v>
      </c>
      <c r="E70" s="56">
        <v>30</v>
      </c>
      <c r="F70" s="69" t="s">
        <v>69</v>
      </c>
      <c r="G70" s="69">
        <v>30</v>
      </c>
      <c r="H70" s="55" t="s">
        <v>69</v>
      </c>
      <c r="I70" s="130">
        <v>20</v>
      </c>
      <c r="J70" s="57">
        <v>8</v>
      </c>
      <c r="K70" s="129" t="s">
        <v>310</v>
      </c>
      <c r="L70" s="67" t="s">
        <v>132</v>
      </c>
      <c r="M70" s="67" t="s">
        <v>132</v>
      </c>
      <c r="N70" s="68" t="s">
        <v>81</v>
      </c>
      <c r="O70" s="99"/>
    </row>
    <row r="71" spans="1:20" ht="23.25" thickBot="1">
      <c r="A71" s="91"/>
      <c r="B71" s="94" t="s">
        <v>123</v>
      </c>
      <c r="C71" s="94" t="s">
        <v>240</v>
      </c>
      <c r="D71" s="589" t="s">
        <v>14</v>
      </c>
      <c r="E71" s="506">
        <v>50</v>
      </c>
      <c r="F71" s="481" t="s">
        <v>69</v>
      </c>
      <c r="G71" s="481">
        <v>50</v>
      </c>
      <c r="H71" s="483" t="s">
        <v>69</v>
      </c>
      <c r="I71" s="594">
        <v>20</v>
      </c>
      <c r="J71" s="133">
        <v>6</v>
      </c>
      <c r="K71" s="591" t="s">
        <v>312</v>
      </c>
      <c r="L71" s="74" t="s">
        <v>132</v>
      </c>
      <c r="M71" s="74" t="s">
        <v>132</v>
      </c>
      <c r="N71" s="75" t="s">
        <v>81</v>
      </c>
      <c r="O71">
        <f>SUM(G66:G71)</f>
        <v>295</v>
      </c>
      <c r="P71">
        <f>9*7</f>
        <v>63</v>
      </c>
      <c r="R71">
        <f>SUM(G66:G71,G58:G64,G54:G56,G50:G51,G73:G75,G45:G48)</f>
        <v>2142</v>
      </c>
      <c r="S71">
        <f>R71-Q59</f>
        <v>1724.5</v>
      </c>
      <c r="T71">
        <f>S71/4.6</f>
        <v>374.89130434782612</v>
      </c>
    </row>
    <row r="72" spans="1:20" ht="13.5" thickBot="1">
      <c r="A72" s="522" t="s">
        <v>309</v>
      </c>
      <c r="B72" s="523"/>
      <c r="C72" s="523"/>
      <c r="D72" s="523"/>
      <c r="E72" s="523"/>
      <c r="F72" s="523"/>
      <c r="G72" s="880"/>
      <c r="H72" s="880"/>
      <c r="I72" s="686"/>
      <c r="J72" s="523"/>
      <c r="K72" s="195"/>
      <c r="L72" s="195"/>
      <c r="M72" s="195"/>
      <c r="N72" s="196"/>
    </row>
    <row r="73" spans="1:20">
      <c r="A73" s="127"/>
      <c r="B73" s="525" t="s">
        <v>120</v>
      </c>
      <c r="C73" s="498" t="s">
        <v>262</v>
      </c>
      <c r="D73" s="567" t="s">
        <v>234</v>
      </c>
      <c r="E73" s="569">
        <v>70</v>
      </c>
      <c r="F73" s="458" t="s">
        <v>69</v>
      </c>
      <c r="G73" s="458">
        <v>70</v>
      </c>
      <c r="H73" s="55" t="s">
        <v>69</v>
      </c>
      <c r="I73" s="568">
        <v>14</v>
      </c>
      <c r="J73" s="574">
        <v>1</v>
      </c>
      <c r="K73" s="581" t="s">
        <v>267</v>
      </c>
      <c r="L73" s="577" t="s">
        <v>199</v>
      </c>
      <c r="M73" s="474" t="s">
        <v>200</v>
      </c>
      <c r="N73" s="573" t="s">
        <v>268</v>
      </c>
      <c r="S73" t="s">
        <v>301</v>
      </c>
      <c r="T73" t="s">
        <v>302</v>
      </c>
    </row>
    <row r="74" spans="1:20" ht="22.5" customHeight="1">
      <c r="A74" s="127"/>
      <c r="B74" s="525" t="s">
        <v>120</v>
      </c>
      <c r="C74" s="498" t="s">
        <v>263</v>
      </c>
      <c r="D74" s="567" t="s">
        <v>234</v>
      </c>
      <c r="E74" s="56">
        <v>40</v>
      </c>
      <c r="F74" s="69" t="s">
        <v>69</v>
      </c>
      <c r="G74" s="458">
        <v>40</v>
      </c>
      <c r="H74" s="55" t="s">
        <v>69</v>
      </c>
      <c r="I74" s="57">
        <v>18</v>
      </c>
      <c r="J74" s="574">
        <v>1</v>
      </c>
      <c r="K74" s="56" t="s">
        <v>265</v>
      </c>
      <c r="L74" s="66" t="s">
        <v>199</v>
      </c>
      <c r="M74" s="92" t="s">
        <v>200</v>
      </c>
      <c r="N74" s="85" t="s">
        <v>81</v>
      </c>
      <c r="S74">
        <v>750</v>
      </c>
      <c r="T74">
        <f>S74/10</f>
        <v>75</v>
      </c>
    </row>
    <row r="75" spans="1:20" ht="13.5" thickBot="1">
      <c r="A75" s="127"/>
      <c r="B75" s="525" t="s">
        <v>120</v>
      </c>
      <c r="C75" s="498" t="s">
        <v>264</v>
      </c>
      <c r="D75" s="567" t="s">
        <v>234</v>
      </c>
      <c r="E75" s="91">
        <v>20</v>
      </c>
      <c r="F75" s="94" t="s">
        <v>69</v>
      </c>
      <c r="G75" s="570">
        <v>20</v>
      </c>
      <c r="H75" s="483" t="s">
        <v>69</v>
      </c>
      <c r="I75" s="568">
        <v>7</v>
      </c>
      <c r="J75" s="574">
        <v>1</v>
      </c>
      <c r="K75" s="506" t="s">
        <v>266</v>
      </c>
      <c r="L75" s="578" t="s">
        <v>199</v>
      </c>
      <c r="M75" s="579" t="s">
        <v>200</v>
      </c>
      <c r="N75" s="580" t="s">
        <v>81</v>
      </c>
      <c r="O75">
        <f>SUM(G73:G75)</f>
        <v>130</v>
      </c>
    </row>
    <row r="76" spans="1:20" ht="22.5" customHeight="1">
      <c r="A76" s="896" t="s">
        <v>13</v>
      </c>
      <c r="B76" s="897"/>
      <c r="C76" s="911"/>
      <c r="D76" s="912"/>
      <c r="E76" s="297">
        <f>SUM(E45:E75)</f>
        <v>1984.5</v>
      </c>
      <c r="F76" s="298" t="s">
        <v>69</v>
      </c>
      <c r="G76" s="298">
        <f>SUM(G73:G75,G66:G71,G58:G64,G54:G56,G50:G52,G45:G48)</f>
        <v>2192</v>
      </c>
      <c r="H76" s="299" t="s">
        <v>69</v>
      </c>
      <c r="I76" s="904"/>
      <c r="J76" s="905"/>
      <c r="K76" s="906"/>
      <c r="L76" s="906"/>
      <c r="M76" s="906"/>
      <c r="N76" s="907"/>
    </row>
    <row r="77" spans="1:20" ht="22.5" customHeight="1" thickBot="1">
      <c r="A77" s="300" t="s">
        <v>32</v>
      </c>
      <c r="B77" s="301"/>
      <c r="C77" s="913"/>
      <c r="D77" s="914"/>
      <c r="E77" s="302">
        <f>E76*0.2</f>
        <v>396.90000000000003</v>
      </c>
      <c r="F77" s="303" t="s">
        <v>69</v>
      </c>
      <c r="G77" s="303">
        <f>G76*0.2</f>
        <v>438.40000000000003</v>
      </c>
      <c r="H77" s="304" t="s">
        <v>69</v>
      </c>
      <c r="I77" s="908"/>
      <c r="J77" s="909"/>
      <c r="K77" s="909"/>
      <c r="L77" s="909"/>
      <c r="M77" s="909"/>
      <c r="N77" s="910"/>
    </row>
    <row r="78" spans="1:20" ht="13.5" thickBot="1">
      <c r="A78" s="872" t="s">
        <v>119</v>
      </c>
      <c r="B78" s="873"/>
      <c r="C78" s="877"/>
      <c r="D78" s="878"/>
      <c r="E78" s="572">
        <f>SUM(E76:E77)</f>
        <v>2381.4</v>
      </c>
      <c r="F78" s="450" t="s">
        <v>69</v>
      </c>
      <c r="G78" s="450">
        <f>SUM(G76:G77)</f>
        <v>2630.4</v>
      </c>
      <c r="H78" s="451" t="s">
        <v>69</v>
      </c>
      <c r="I78" s="874"/>
      <c r="J78" s="875"/>
      <c r="K78" s="875"/>
      <c r="L78" s="875"/>
      <c r="M78" s="875"/>
      <c r="N78" s="876"/>
    </row>
    <row r="79" spans="1:20" ht="22.5" customHeight="1" thickBot="1"/>
    <row r="80" spans="1:20" ht="13.5" thickBot="1">
      <c r="A80" s="870" t="s">
        <v>126</v>
      </c>
      <c r="B80" s="871"/>
      <c r="C80" s="452"/>
      <c r="D80" s="453"/>
      <c r="E80" s="454"/>
      <c r="F80" s="454"/>
      <c r="G80" s="455"/>
      <c r="H80" s="455"/>
      <c r="I80" s="456"/>
      <c r="J80" s="456"/>
      <c r="K80" s="456"/>
      <c r="L80" s="456"/>
      <c r="M80" s="456"/>
      <c r="N80" s="457"/>
    </row>
    <row r="81" spans="1:14">
      <c r="A81" s="960"/>
      <c r="B81" s="961"/>
      <c r="C81" s="961"/>
      <c r="D81" s="961"/>
      <c r="E81" s="961"/>
      <c r="F81" s="961"/>
      <c r="G81" s="961"/>
      <c r="H81" s="961"/>
      <c r="I81" s="961"/>
      <c r="J81" s="961"/>
      <c r="K81" s="961"/>
      <c r="L81" s="961"/>
      <c r="M81" s="961"/>
      <c r="N81" s="962"/>
    </row>
    <row r="82" spans="1:14">
      <c r="A82" s="963"/>
      <c r="B82" s="964"/>
      <c r="C82" s="964"/>
      <c r="D82" s="964"/>
      <c r="E82" s="964"/>
      <c r="F82" s="964"/>
      <c r="G82" s="964"/>
      <c r="H82" s="964"/>
      <c r="I82" s="964"/>
      <c r="J82" s="964"/>
      <c r="K82" s="964"/>
      <c r="L82" s="964"/>
      <c r="M82" s="964"/>
      <c r="N82" s="965"/>
    </row>
    <row r="83" spans="1:14">
      <c r="A83" s="963"/>
      <c r="B83" s="964"/>
      <c r="C83" s="964"/>
      <c r="D83" s="964"/>
      <c r="E83" s="964"/>
      <c r="F83" s="964"/>
      <c r="G83" s="964"/>
      <c r="H83" s="964"/>
      <c r="I83" s="964"/>
      <c r="J83" s="964"/>
      <c r="K83" s="964"/>
      <c r="L83" s="964"/>
      <c r="M83" s="964"/>
      <c r="N83" s="965"/>
    </row>
    <row r="84" spans="1:14">
      <c r="A84" s="963"/>
      <c r="B84" s="964"/>
      <c r="C84" s="964"/>
      <c r="D84" s="964"/>
      <c r="E84" s="964"/>
      <c r="F84" s="964"/>
      <c r="G84" s="964"/>
      <c r="H84" s="964"/>
      <c r="I84" s="964"/>
      <c r="J84" s="964"/>
      <c r="K84" s="964"/>
      <c r="L84" s="964"/>
      <c r="M84" s="964"/>
      <c r="N84" s="965"/>
    </row>
    <row r="85" spans="1:14">
      <c r="A85" s="963"/>
      <c r="B85" s="964"/>
      <c r="C85" s="964"/>
      <c r="D85" s="964"/>
      <c r="E85" s="964"/>
      <c r="F85" s="964"/>
      <c r="G85" s="964"/>
      <c r="H85" s="964"/>
      <c r="I85" s="964"/>
      <c r="J85" s="964"/>
      <c r="K85" s="964"/>
      <c r="L85" s="964"/>
      <c r="M85" s="964"/>
      <c r="N85" s="965"/>
    </row>
    <row r="86" spans="1:14" ht="22.5" customHeight="1">
      <c r="A86" s="963"/>
      <c r="B86" s="964"/>
      <c r="C86" s="964"/>
      <c r="D86" s="964"/>
      <c r="E86" s="964"/>
      <c r="F86" s="964"/>
      <c r="G86" s="964"/>
      <c r="H86" s="964"/>
      <c r="I86" s="964"/>
      <c r="J86" s="964"/>
      <c r="K86" s="964"/>
      <c r="L86" s="964"/>
      <c r="M86" s="964"/>
      <c r="N86" s="965"/>
    </row>
    <row r="87" spans="1:14" ht="22.5" customHeight="1">
      <c r="A87" s="963"/>
      <c r="B87" s="964"/>
      <c r="C87" s="964"/>
      <c r="D87" s="964"/>
      <c r="E87" s="964"/>
      <c r="F87" s="964"/>
      <c r="G87" s="964"/>
      <c r="H87" s="964"/>
      <c r="I87" s="964"/>
      <c r="J87" s="964"/>
      <c r="K87" s="964"/>
      <c r="L87" s="964"/>
      <c r="M87" s="964"/>
      <c r="N87" s="965"/>
    </row>
    <row r="88" spans="1:14" ht="22.5" customHeight="1">
      <c r="A88" s="963"/>
      <c r="B88" s="964"/>
      <c r="C88" s="964"/>
      <c r="D88" s="964"/>
      <c r="E88" s="964"/>
      <c r="F88" s="964"/>
      <c r="G88" s="964"/>
      <c r="H88" s="964"/>
      <c r="I88" s="964"/>
      <c r="J88" s="964"/>
      <c r="K88" s="964"/>
      <c r="L88" s="964"/>
      <c r="M88" s="964"/>
      <c r="N88" s="965"/>
    </row>
    <row r="89" spans="1:14" ht="22.5" customHeight="1">
      <c r="A89" s="963"/>
      <c r="B89" s="964"/>
      <c r="C89" s="964"/>
      <c r="D89" s="964"/>
      <c r="E89" s="964"/>
      <c r="F89" s="964"/>
      <c r="G89" s="964"/>
      <c r="H89" s="964"/>
      <c r="I89" s="964"/>
      <c r="J89" s="964"/>
      <c r="K89" s="964"/>
      <c r="L89" s="964"/>
      <c r="M89" s="964"/>
      <c r="N89" s="965"/>
    </row>
    <row r="90" spans="1:14" ht="22.5" customHeight="1">
      <c r="A90" s="963"/>
      <c r="B90" s="964"/>
      <c r="C90" s="964"/>
      <c r="D90" s="964"/>
      <c r="E90" s="964"/>
      <c r="F90" s="964"/>
      <c r="G90" s="964"/>
      <c r="H90" s="964"/>
      <c r="I90" s="964"/>
      <c r="J90" s="964"/>
      <c r="K90" s="964"/>
      <c r="L90" s="964"/>
      <c r="M90" s="964"/>
      <c r="N90" s="965"/>
    </row>
    <row r="91" spans="1:14">
      <c r="A91" s="963"/>
      <c r="B91" s="964"/>
      <c r="C91" s="964"/>
      <c r="D91" s="964"/>
      <c r="E91" s="964"/>
      <c r="F91" s="964"/>
      <c r="G91" s="964"/>
      <c r="H91" s="964"/>
      <c r="I91" s="964"/>
      <c r="J91" s="964"/>
      <c r="K91" s="964"/>
      <c r="L91" s="964"/>
      <c r="M91" s="964"/>
      <c r="N91" s="965"/>
    </row>
    <row r="92" spans="1:14">
      <c r="A92" s="963"/>
      <c r="B92" s="964"/>
      <c r="C92" s="964"/>
      <c r="D92" s="964"/>
      <c r="E92" s="964"/>
      <c r="F92" s="964"/>
      <c r="G92" s="964"/>
      <c r="H92" s="964"/>
      <c r="I92" s="964"/>
      <c r="J92" s="964"/>
      <c r="K92" s="964"/>
      <c r="L92" s="964"/>
      <c r="M92" s="964"/>
      <c r="N92" s="965"/>
    </row>
    <row r="93" spans="1:14">
      <c r="A93" s="963"/>
      <c r="B93" s="964"/>
      <c r="C93" s="964"/>
      <c r="D93" s="964"/>
      <c r="E93" s="964"/>
      <c r="F93" s="964"/>
      <c r="G93" s="964"/>
      <c r="H93" s="964"/>
      <c r="I93" s="964"/>
      <c r="J93" s="964"/>
      <c r="K93" s="964"/>
      <c r="L93" s="964"/>
      <c r="M93" s="964"/>
      <c r="N93" s="965"/>
    </row>
    <row r="94" spans="1:14" ht="13.5" thickBot="1">
      <c r="A94" s="966"/>
      <c r="B94" s="967"/>
      <c r="C94" s="967"/>
      <c r="D94" s="967"/>
      <c r="E94" s="967"/>
      <c r="F94" s="967"/>
      <c r="G94" s="967"/>
      <c r="H94" s="967"/>
      <c r="I94" s="967"/>
      <c r="J94" s="967"/>
      <c r="K94" s="967"/>
      <c r="L94" s="967"/>
      <c r="M94" s="967"/>
      <c r="N94" s="968"/>
    </row>
    <row r="95" spans="1:14">
      <c r="A95" s="182" t="s">
        <v>138</v>
      </c>
      <c r="B95" s="142"/>
      <c r="C95" s="142"/>
      <c r="D95" s="142"/>
      <c r="E95" s="142"/>
      <c r="F95" s="142"/>
      <c r="G95" s="142"/>
      <c r="H95" s="142"/>
      <c r="I95" s="142"/>
      <c r="J95" s="142"/>
      <c r="K95" s="142"/>
      <c r="L95" s="142"/>
      <c r="M95" s="142"/>
      <c r="N95" s="143"/>
    </row>
    <row r="96" spans="1:14" ht="22.5" customHeight="1">
      <c r="A96" s="144"/>
      <c r="B96" s="145"/>
      <c r="C96" s="145"/>
      <c r="D96" s="145"/>
      <c r="E96" s="145"/>
      <c r="F96" s="145"/>
      <c r="G96" s="145"/>
      <c r="H96" s="145"/>
      <c r="I96" s="145"/>
      <c r="J96" s="145"/>
      <c r="K96" s="145"/>
      <c r="L96" s="145"/>
      <c r="M96" s="145"/>
      <c r="N96" s="146"/>
    </row>
    <row r="97" spans="1:14" ht="22.5" customHeight="1">
      <c r="A97" s="144"/>
      <c r="B97" s="145"/>
      <c r="C97" s="145"/>
      <c r="D97" s="145"/>
      <c r="E97" s="145"/>
      <c r="F97" s="145"/>
      <c r="G97" s="145"/>
      <c r="H97" s="145"/>
      <c r="I97" s="145"/>
      <c r="J97" s="145"/>
      <c r="K97" s="145"/>
      <c r="L97" s="145"/>
      <c r="M97" s="145"/>
      <c r="N97" s="146"/>
    </row>
    <row r="98" spans="1:14" ht="22.5" customHeight="1">
      <c r="A98" s="144"/>
      <c r="B98" s="145"/>
      <c r="C98" s="145"/>
      <c r="D98" s="145"/>
      <c r="E98" s="145"/>
      <c r="F98" s="145"/>
      <c r="G98" s="145"/>
      <c r="H98" s="145"/>
      <c r="I98" s="145"/>
      <c r="J98" s="145"/>
      <c r="K98" s="145"/>
      <c r="L98" s="145"/>
      <c r="M98" s="145"/>
      <c r="N98" s="146"/>
    </row>
    <row r="99" spans="1:14">
      <c r="A99" s="144"/>
      <c r="B99" s="145"/>
      <c r="C99" s="145"/>
      <c r="D99" s="145"/>
      <c r="E99" s="145"/>
      <c r="F99" s="145"/>
      <c r="G99" s="145"/>
      <c r="H99" s="145"/>
      <c r="I99" s="145"/>
      <c r="J99" s="145"/>
      <c r="K99" s="145"/>
      <c r="L99" s="145"/>
      <c r="M99" s="145"/>
      <c r="N99" s="146"/>
    </row>
    <row r="100" spans="1:14">
      <c r="A100" s="144"/>
      <c r="B100" s="145"/>
      <c r="C100" s="145"/>
      <c r="D100" s="145"/>
      <c r="E100" s="145"/>
      <c r="F100" s="145"/>
      <c r="G100" s="145"/>
      <c r="H100" s="145"/>
      <c r="I100" s="145"/>
      <c r="J100" s="145"/>
      <c r="K100" s="145"/>
      <c r="L100" s="145"/>
      <c r="M100" s="145"/>
      <c r="N100" s="146"/>
    </row>
    <row r="101" spans="1:14">
      <c r="A101" s="144"/>
      <c r="B101" s="145"/>
      <c r="C101" s="145"/>
      <c r="D101" s="145"/>
      <c r="E101" s="145"/>
      <c r="F101" s="145"/>
      <c r="G101" s="145"/>
      <c r="H101" s="145"/>
      <c r="I101" s="145"/>
      <c r="J101" s="145"/>
      <c r="K101" s="145"/>
      <c r="L101" s="145"/>
      <c r="M101" s="145"/>
      <c r="N101" s="146"/>
    </row>
    <row r="102" spans="1:14">
      <c r="A102" s="144"/>
      <c r="B102" s="145"/>
      <c r="C102" s="145"/>
      <c r="D102" s="145"/>
      <c r="E102" s="145"/>
      <c r="F102" s="145"/>
      <c r="G102" s="145"/>
      <c r="H102" s="145"/>
      <c r="I102" s="145"/>
      <c r="J102" s="145"/>
      <c r="K102" s="145"/>
      <c r="L102" s="145"/>
      <c r="M102" s="145"/>
      <c r="N102" s="146"/>
    </row>
    <row r="103" spans="1:14">
      <c r="A103" s="144"/>
      <c r="B103" s="145"/>
      <c r="C103" s="145"/>
      <c r="D103" s="145"/>
      <c r="E103" s="145"/>
      <c r="F103" s="145"/>
      <c r="G103" s="145"/>
      <c r="H103" s="145"/>
      <c r="I103" s="145"/>
      <c r="J103" s="145"/>
      <c r="K103" s="145"/>
      <c r="L103" s="145"/>
      <c r="M103" s="145"/>
      <c r="N103" s="146"/>
    </row>
    <row r="104" spans="1:14">
      <c r="A104" s="144"/>
      <c r="B104" s="145"/>
      <c r="C104" s="145"/>
      <c r="D104" s="145"/>
      <c r="E104" s="145"/>
      <c r="F104" s="145"/>
      <c r="G104" s="145"/>
      <c r="H104" s="145"/>
      <c r="I104" s="145"/>
      <c r="J104" s="145"/>
      <c r="K104" s="145"/>
      <c r="L104" s="145"/>
      <c r="M104" s="145"/>
      <c r="N104" s="146"/>
    </row>
    <row r="105" spans="1:14">
      <c r="A105" s="144"/>
      <c r="B105" s="145"/>
      <c r="C105" s="145"/>
      <c r="D105" s="145"/>
      <c r="E105" s="145"/>
      <c r="F105" s="145"/>
      <c r="G105" s="145"/>
      <c r="H105" s="145"/>
      <c r="I105" s="145"/>
      <c r="J105" s="145"/>
      <c r="K105" s="145"/>
      <c r="L105" s="145"/>
      <c r="M105" s="145"/>
      <c r="N105" s="146"/>
    </row>
    <row r="106" spans="1:14">
      <c r="A106" s="144"/>
      <c r="B106" s="145"/>
      <c r="C106" s="145"/>
      <c r="D106" s="145"/>
      <c r="E106" s="145"/>
      <c r="F106" s="145"/>
      <c r="G106" s="145"/>
      <c r="H106" s="145"/>
      <c r="I106" s="145"/>
      <c r="J106" s="145"/>
      <c r="K106" s="145"/>
      <c r="L106" s="145"/>
      <c r="M106" s="145"/>
      <c r="N106" s="146"/>
    </row>
    <row r="107" spans="1:14">
      <c r="A107" s="144"/>
      <c r="B107" s="145"/>
      <c r="C107" s="145"/>
      <c r="D107" s="145"/>
      <c r="E107" s="145"/>
      <c r="F107" s="145"/>
      <c r="G107" s="145"/>
      <c r="H107" s="145"/>
      <c r="I107" s="145"/>
      <c r="J107" s="145"/>
      <c r="K107" s="145"/>
      <c r="L107" s="145"/>
      <c r="M107" s="145"/>
      <c r="N107" s="146"/>
    </row>
    <row r="108" spans="1:14">
      <c r="A108" s="144"/>
      <c r="B108" s="145"/>
      <c r="C108" s="145"/>
      <c r="D108" s="145"/>
      <c r="E108" s="145"/>
      <c r="F108" s="145"/>
      <c r="G108" s="145"/>
      <c r="H108" s="145"/>
      <c r="I108" s="145"/>
      <c r="J108" s="145"/>
      <c r="K108" s="145"/>
      <c r="L108" s="145"/>
      <c r="M108" s="145"/>
      <c r="N108" s="146"/>
    </row>
    <row r="109" spans="1:14">
      <c r="A109" s="144"/>
      <c r="B109" s="145"/>
      <c r="C109" s="145"/>
      <c r="D109" s="145"/>
      <c r="E109" s="145"/>
      <c r="F109" s="145"/>
      <c r="G109" s="145"/>
      <c r="H109" s="145"/>
      <c r="I109" s="145"/>
      <c r="J109" s="145"/>
      <c r="K109" s="145"/>
      <c r="L109" s="145"/>
      <c r="M109" s="145"/>
      <c r="N109" s="146"/>
    </row>
    <row r="110" spans="1:14">
      <c r="A110" s="144"/>
      <c r="B110" s="145"/>
      <c r="C110" s="145"/>
      <c r="D110" s="145"/>
      <c r="E110" s="145"/>
      <c r="F110" s="145"/>
      <c r="G110" s="145"/>
      <c r="H110" s="145"/>
      <c r="I110" s="145"/>
      <c r="J110" s="145"/>
      <c r="K110" s="145"/>
      <c r="L110" s="145"/>
      <c r="M110" s="145"/>
      <c r="N110" s="146"/>
    </row>
    <row r="111" spans="1:14">
      <c r="A111" s="144"/>
      <c r="B111" s="145"/>
      <c r="C111" s="145"/>
      <c r="D111" s="145"/>
      <c r="E111" s="145"/>
      <c r="F111" s="145"/>
      <c r="G111" s="145"/>
      <c r="H111" s="145"/>
      <c r="I111" s="145"/>
      <c r="J111" s="145"/>
      <c r="K111" s="145"/>
      <c r="L111" s="145"/>
      <c r="M111" s="145"/>
      <c r="N111" s="146"/>
    </row>
    <row r="112" spans="1:14">
      <c r="A112" s="144"/>
      <c r="B112" s="145"/>
      <c r="C112" s="145"/>
      <c r="D112" s="145"/>
      <c r="E112" s="145"/>
      <c r="F112" s="145"/>
      <c r="G112" s="145"/>
      <c r="H112" s="145"/>
      <c r="I112" s="145"/>
      <c r="J112" s="145"/>
      <c r="K112" s="145"/>
      <c r="L112" s="145"/>
      <c r="M112" s="145"/>
      <c r="N112" s="146"/>
    </row>
    <row r="113" spans="1:14">
      <c r="A113" s="144"/>
      <c r="B113" s="145"/>
      <c r="C113" s="145"/>
      <c r="D113" s="145"/>
      <c r="E113" s="145"/>
      <c r="F113" s="145"/>
      <c r="G113" s="145"/>
      <c r="H113" s="145"/>
      <c r="I113" s="145"/>
      <c r="J113" s="145"/>
      <c r="K113" s="145"/>
      <c r="L113" s="145"/>
      <c r="M113" s="145"/>
      <c r="N113" s="146"/>
    </row>
    <row r="114" spans="1:14">
      <c r="A114" s="144"/>
      <c r="B114" s="145"/>
      <c r="C114" s="145"/>
      <c r="D114" s="145"/>
      <c r="E114" s="145"/>
      <c r="F114" s="145"/>
      <c r="G114" s="145"/>
      <c r="H114" s="145"/>
      <c r="I114" s="145"/>
      <c r="J114" s="145"/>
      <c r="K114" s="145"/>
      <c r="L114" s="145"/>
      <c r="M114" s="145"/>
      <c r="N114" s="146"/>
    </row>
    <row r="115" spans="1:14">
      <c r="A115" s="144"/>
      <c r="B115" s="145"/>
      <c r="C115" s="145"/>
      <c r="D115" s="145"/>
      <c r="E115" s="145"/>
      <c r="F115" s="145"/>
      <c r="G115" s="145"/>
      <c r="H115" s="145"/>
      <c r="I115" s="145"/>
      <c r="J115" s="145"/>
      <c r="K115" s="145"/>
      <c r="L115" s="145"/>
      <c r="M115" s="145"/>
      <c r="N115" s="146"/>
    </row>
    <row r="116" spans="1:14">
      <c r="A116" s="144"/>
      <c r="B116" s="145"/>
      <c r="C116" s="145"/>
      <c r="D116" s="145"/>
      <c r="E116" s="145"/>
      <c r="F116" s="145"/>
      <c r="G116" s="145"/>
      <c r="H116" s="145"/>
      <c r="I116" s="145"/>
      <c r="J116" s="145"/>
      <c r="K116" s="145"/>
      <c r="L116" s="145"/>
      <c r="M116" s="145"/>
      <c r="N116" s="146"/>
    </row>
    <row r="117" spans="1:14">
      <c r="A117" s="144"/>
      <c r="B117" s="145"/>
      <c r="C117" s="145"/>
      <c r="D117" s="145"/>
      <c r="E117" s="145"/>
      <c r="F117" s="145"/>
      <c r="G117" s="145"/>
      <c r="H117" s="145"/>
      <c r="I117" s="145"/>
      <c r="J117" s="145"/>
      <c r="K117" s="145"/>
      <c r="L117" s="145"/>
      <c r="M117" s="145"/>
      <c r="N117" s="146"/>
    </row>
    <row r="118" spans="1:14">
      <c r="A118" s="144"/>
      <c r="B118" s="145"/>
      <c r="C118" s="145"/>
      <c r="D118" s="145"/>
      <c r="E118" s="145"/>
      <c r="F118" s="145"/>
      <c r="G118" s="145"/>
      <c r="H118" s="145"/>
      <c r="I118" s="145"/>
      <c r="J118" s="145"/>
      <c r="K118" s="145"/>
      <c r="L118" s="145"/>
      <c r="M118" s="145"/>
      <c r="N118" s="146"/>
    </row>
    <row r="119" spans="1:14">
      <c r="A119" s="144"/>
      <c r="B119" s="145"/>
      <c r="C119" s="145"/>
      <c r="D119" s="145"/>
      <c r="E119" s="145"/>
      <c r="F119" s="145"/>
      <c r="G119" s="145"/>
      <c r="H119" s="145"/>
      <c r="I119" s="145"/>
      <c r="J119" s="145"/>
      <c r="K119" s="145"/>
      <c r="L119" s="145"/>
      <c r="M119" s="145"/>
      <c r="N119" s="146"/>
    </row>
    <row r="120" spans="1:14">
      <c r="A120" s="144"/>
      <c r="B120" s="145"/>
      <c r="C120" s="145"/>
      <c r="D120" s="145"/>
      <c r="E120" s="145"/>
      <c r="F120" s="145"/>
      <c r="G120" s="145"/>
      <c r="H120" s="145"/>
      <c r="I120" s="145"/>
      <c r="J120" s="145"/>
      <c r="K120" s="145"/>
      <c r="L120" s="145"/>
      <c r="M120" s="145"/>
      <c r="N120" s="146"/>
    </row>
    <row r="121" spans="1:14">
      <c r="A121" s="144"/>
      <c r="B121" s="145"/>
      <c r="C121" s="145"/>
      <c r="D121" s="145"/>
      <c r="E121" s="145"/>
      <c r="F121" s="145"/>
      <c r="G121" s="145"/>
      <c r="H121" s="145"/>
      <c r="I121" s="145"/>
      <c r="J121" s="145"/>
      <c r="K121" s="145"/>
      <c r="L121" s="145"/>
      <c r="M121" s="145"/>
      <c r="N121" s="146"/>
    </row>
    <row r="122" spans="1:14">
      <c r="A122" s="144"/>
      <c r="B122" s="145"/>
      <c r="C122" s="145"/>
      <c r="D122" s="145"/>
      <c r="E122" s="145"/>
      <c r="F122" s="145"/>
      <c r="G122" s="145"/>
      <c r="H122" s="145"/>
      <c r="I122" s="145"/>
      <c r="J122" s="145"/>
      <c r="K122" s="145"/>
      <c r="L122" s="145"/>
      <c r="M122" s="145"/>
      <c r="N122" s="146"/>
    </row>
    <row r="123" spans="1:14">
      <c r="A123" s="144"/>
      <c r="B123" s="145"/>
      <c r="C123" s="145"/>
      <c r="D123" s="145"/>
      <c r="E123" s="145"/>
      <c r="F123" s="145"/>
      <c r="G123" s="145"/>
      <c r="H123" s="145"/>
      <c r="I123" s="145"/>
      <c r="J123" s="145"/>
      <c r="K123" s="145"/>
      <c r="L123" s="145"/>
      <c r="M123" s="145"/>
      <c r="N123" s="146"/>
    </row>
    <row r="124" spans="1:14">
      <c r="A124" s="144"/>
      <c r="B124" s="145"/>
      <c r="C124" s="145"/>
      <c r="D124" s="145"/>
      <c r="E124" s="145"/>
      <c r="F124" s="145"/>
      <c r="G124" s="145"/>
      <c r="H124" s="145"/>
      <c r="I124" s="145"/>
      <c r="J124" s="145"/>
      <c r="K124" s="145"/>
      <c r="L124" s="145"/>
      <c r="M124" s="145"/>
      <c r="N124" s="146"/>
    </row>
    <row r="125" spans="1:14">
      <c r="A125" s="144"/>
      <c r="B125" s="145"/>
      <c r="C125" s="145"/>
      <c r="D125" s="145"/>
      <c r="E125" s="145"/>
      <c r="F125" s="145"/>
      <c r="G125" s="145"/>
      <c r="H125" s="145"/>
      <c r="I125" s="145"/>
      <c r="J125" s="145"/>
      <c r="K125" s="145"/>
      <c r="L125" s="145"/>
      <c r="M125" s="145"/>
      <c r="N125" s="146"/>
    </row>
    <row r="126" spans="1:14">
      <c r="A126" s="186" t="s">
        <v>139</v>
      </c>
      <c r="B126" s="187" t="s">
        <v>144</v>
      </c>
      <c r="C126" s="145"/>
      <c r="D126" s="187" t="s">
        <v>139</v>
      </c>
      <c r="E126" s="187" t="s">
        <v>148</v>
      </c>
      <c r="F126" s="145"/>
      <c r="G126" s="145"/>
      <c r="H126" s="145"/>
      <c r="I126" s="145"/>
      <c r="J126" s="145"/>
      <c r="K126" s="145"/>
      <c r="L126" s="145"/>
      <c r="M126" s="145"/>
      <c r="N126" s="146"/>
    </row>
    <row r="127" spans="1:14">
      <c r="A127" s="186" t="s">
        <v>140</v>
      </c>
      <c r="B127" s="145"/>
      <c r="C127" s="145"/>
      <c r="D127" s="187" t="s">
        <v>140</v>
      </c>
      <c r="E127" s="145"/>
      <c r="F127" s="145"/>
      <c r="G127" s="145"/>
      <c r="H127" s="145"/>
      <c r="I127" s="145"/>
      <c r="J127" s="145"/>
      <c r="K127" s="145"/>
      <c r="L127" s="145"/>
      <c r="M127" s="145"/>
      <c r="N127" s="146"/>
    </row>
    <row r="128" spans="1:14">
      <c r="A128" s="183" t="s">
        <v>141</v>
      </c>
      <c r="B128" s="145"/>
      <c r="C128" s="145"/>
      <c r="D128" s="184" t="s">
        <v>147</v>
      </c>
      <c r="E128" s="145"/>
      <c r="F128" s="145"/>
      <c r="G128" s="145"/>
      <c r="H128" s="145"/>
      <c r="I128" s="145"/>
      <c r="J128" s="145"/>
      <c r="K128" s="145"/>
      <c r="L128" s="145"/>
      <c r="M128" s="145"/>
      <c r="N128" s="146"/>
    </row>
    <row r="129" spans="1:16">
      <c r="A129" s="183" t="s">
        <v>142</v>
      </c>
      <c r="B129" s="145"/>
      <c r="C129" s="145"/>
      <c r="D129" s="184" t="s">
        <v>146</v>
      </c>
      <c r="E129" s="145"/>
      <c r="F129" s="145"/>
      <c r="G129" s="145"/>
      <c r="H129" s="145"/>
      <c r="I129" s="145"/>
      <c r="J129" s="145"/>
      <c r="K129" s="145"/>
      <c r="L129" s="145"/>
      <c r="M129" s="145"/>
      <c r="N129" s="146"/>
    </row>
    <row r="130" spans="1:16">
      <c r="A130" s="185" t="s">
        <v>143</v>
      </c>
      <c r="B130" s="145"/>
      <c r="C130" s="145"/>
      <c r="D130" s="188" t="s">
        <v>145</v>
      </c>
      <c r="E130" s="145"/>
      <c r="F130" s="145"/>
      <c r="G130" s="145"/>
      <c r="H130" s="145"/>
      <c r="I130" s="145"/>
      <c r="J130" s="145"/>
      <c r="K130" s="145"/>
      <c r="L130" s="145"/>
      <c r="M130" s="145"/>
      <c r="N130" s="146"/>
    </row>
    <row r="131" spans="1:16">
      <c r="A131" s="144"/>
      <c r="B131" s="145"/>
      <c r="C131" s="145"/>
      <c r="D131" s="145"/>
      <c r="E131" s="145"/>
      <c r="F131" s="145"/>
      <c r="G131" s="145"/>
      <c r="H131" s="145"/>
      <c r="I131" s="145"/>
      <c r="J131" s="145"/>
      <c r="K131" s="145"/>
      <c r="L131" s="145"/>
      <c r="M131" s="145"/>
      <c r="N131" s="146"/>
    </row>
    <row r="132" spans="1:16">
      <c r="A132" s="189"/>
      <c r="B132" s="99"/>
      <c r="C132" s="145"/>
      <c r="D132" s="145"/>
      <c r="E132" s="99"/>
      <c r="F132" s="99"/>
      <c r="G132" s="99"/>
      <c r="H132" s="99"/>
      <c r="I132" s="145"/>
      <c r="J132" s="145"/>
      <c r="K132" s="145"/>
      <c r="L132" s="145"/>
      <c r="M132" s="145"/>
      <c r="N132" s="146"/>
    </row>
    <row r="133" spans="1:16">
      <c r="A133" s="189"/>
      <c r="B133" s="99"/>
      <c r="C133" s="145"/>
      <c r="D133" s="145"/>
      <c r="E133" s="99"/>
      <c r="F133" s="99"/>
      <c r="G133" s="99"/>
      <c r="H133" s="99"/>
      <c r="I133" s="145"/>
      <c r="J133" s="145"/>
      <c r="K133" s="145"/>
      <c r="L133" s="145"/>
      <c r="M133" s="145"/>
      <c r="N133" s="146"/>
    </row>
    <row r="134" spans="1:16">
      <c r="A134" s="189"/>
      <c r="B134" s="99"/>
      <c r="C134" s="145"/>
      <c r="D134" s="145"/>
      <c r="E134" s="99"/>
      <c r="F134" s="99"/>
      <c r="G134" s="99"/>
      <c r="H134" s="99"/>
      <c r="I134" s="145"/>
      <c r="J134" s="145"/>
      <c r="K134" s="145"/>
      <c r="L134" s="145"/>
      <c r="M134" s="145"/>
      <c r="N134" s="146"/>
    </row>
    <row r="135" spans="1:16">
      <c r="A135" s="189"/>
      <c r="B135" s="99"/>
      <c r="C135" s="145"/>
      <c r="D135" s="145"/>
      <c r="E135" s="99"/>
      <c r="F135" s="99"/>
      <c r="G135" s="99"/>
      <c r="H135" s="99"/>
      <c r="I135" s="145"/>
      <c r="J135" s="145"/>
      <c r="K135" s="145"/>
      <c r="L135" s="145"/>
      <c r="M135" s="145"/>
      <c r="N135" s="146"/>
    </row>
    <row r="136" spans="1:16">
      <c r="A136" s="189"/>
      <c r="B136" s="99"/>
      <c r="C136" s="145"/>
      <c r="D136" s="145"/>
      <c r="E136" s="99"/>
      <c r="F136" s="99"/>
      <c r="G136" s="99"/>
      <c r="H136" s="99"/>
      <c r="I136" s="145"/>
      <c r="J136" s="145"/>
      <c r="K136" s="145"/>
      <c r="L136" s="145"/>
      <c r="M136" s="145"/>
      <c r="N136" s="146"/>
    </row>
    <row r="137" spans="1:16">
      <c r="A137" s="144"/>
      <c r="B137" s="145"/>
      <c r="C137" s="145"/>
      <c r="D137" s="145"/>
      <c r="E137" s="145"/>
      <c r="F137" s="145"/>
      <c r="G137" s="145"/>
      <c r="H137" s="145"/>
      <c r="I137" s="145"/>
      <c r="J137" s="145"/>
      <c r="K137" s="145"/>
      <c r="L137" s="145"/>
      <c r="M137" s="145"/>
      <c r="N137" s="146"/>
    </row>
    <row r="138" spans="1:16">
      <c r="A138" s="144"/>
      <c r="B138" s="145"/>
      <c r="C138" s="145"/>
      <c r="D138" s="145"/>
      <c r="E138" s="145"/>
      <c r="F138" s="145"/>
      <c r="G138" s="145"/>
      <c r="H138" s="145"/>
      <c r="I138" s="145"/>
      <c r="J138" s="145"/>
      <c r="K138" s="145"/>
      <c r="L138" s="145"/>
      <c r="M138" s="145"/>
      <c r="N138" s="146"/>
    </row>
    <row r="139" spans="1:16">
      <c r="A139" s="144"/>
      <c r="B139" s="145"/>
      <c r="C139" s="145"/>
      <c r="D139" s="145"/>
      <c r="E139" s="145"/>
      <c r="F139" s="145"/>
      <c r="G139" s="145"/>
      <c r="H139" s="145"/>
      <c r="I139" s="145"/>
      <c r="J139" s="145"/>
      <c r="K139" s="145"/>
      <c r="L139" s="145"/>
      <c r="M139" s="145"/>
      <c r="N139" s="146"/>
    </row>
    <row r="140" spans="1:16">
      <c r="A140" s="145"/>
      <c r="B140" s="145"/>
      <c r="C140" s="145"/>
      <c r="D140" s="145"/>
      <c r="E140" s="145"/>
      <c r="F140" s="145"/>
      <c r="G140" s="145"/>
      <c r="H140" s="145"/>
      <c r="I140" s="145"/>
      <c r="J140" s="145"/>
      <c r="K140" s="145"/>
      <c r="L140" s="145"/>
      <c r="M140" s="145"/>
      <c r="N140" s="145"/>
      <c r="O140" s="99"/>
      <c r="P140" s="99"/>
    </row>
    <row r="141" spans="1:16">
      <c r="A141" s="145"/>
      <c r="B141" s="145"/>
      <c r="C141" s="145"/>
      <c r="D141" s="145"/>
      <c r="E141" s="145"/>
      <c r="F141" s="145"/>
      <c r="G141" s="145"/>
      <c r="H141" s="145"/>
      <c r="I141" s="145"/>
      <c r="J141" s="145"/>
      <c r="K141" s="145"/>
      <c r="L141" s="145"/>
      <c r="M141" s="145"/>
      <c r="N141" s="145"/>
      <c r="O141" s="99"/>
      <c r="P141" s="99"/>
    </row>
    <row r="142" spans="1:16">
      <c r="A142" s="145"/>
      <c r="B142" s="145"/>
      <c r="C142" s="145"/>
      <c r="D142" s="145"/>
      <c r="E142" s="145"/>
      <c r="F142" s="145"/>
      <c r="G142" s="145"/>
      <c r="H142" s="145"/>
      <c r="I142" s="145"/>
      <c r="J142" s="145"/>
      <c r="K142" s="145"/>
      <c r="L142" s="145"/>
      <c r="M142" s="145"/>
      <c r="N142" s="145"/>
      <c r="O142" s="99"/>
      <c r="P142" s="99"/>
    </row>
    <row r="143" spans="1:16">
      <c r="A143" s="189"/>
      <c r="B143" s="99"/>
      <c r="C143" s="145"/>
      <c r="D143" s="145"/>
      <c r="E143" s="99"/>
      <c r="F143" s="99"/>
      <c r="G143" s="99"/>
      <c r="H143" s="99"/>
      <c r="I143" s="145"/>
      <c r="J143" s="145"/>
      <c r="K143" s="145"/>
      <c r="L143" s="145"/>
      <c r="M143" s="145"/>
      <c r="N143" s="146"/>
    </row>
    <row r="144" spans="1:16">
      <c r="A144" s="189"/>
      <c r="B144" s="99"/>
      <c r="C144" s="145"/>
      <c r="D144" s="145"/>
      <c r="E144" s="99"/>
      <c r="F144" s="99"/>
      <c r="G144" s="99"/>
      <c r="H144" s="99"/>
      <c r="I144" s="145"/>
      <c r="J144" s="145"/>
      <c r="K144" s="145"/>
      <c r="L144" s="145"/>
      <c r="M144" s="145"/>
      <c r="N144" s="146"/>
    </row>
    <row r="145" spans="1:16">
      <c r="A145" s="189"/>
      <c r="B145" s="99"/>
      <c r="C145" s="145"/>
      <c r="D145" s="145"/>
      <c r="E145" s="99"/>
      <c r="F145" s="99"/>
      <c r="G145" s="99"/>
      <c r="H145" s="99"/>
      <c r="I145" s="145"/>
      <c r="J145" s="145"/>
      <c r="K145" s="145"/>
      <c r="L145" s="145"/>
      <c r="M145" s="145"/>
      <c r="N145" s="146"/>
    </row>
    <row r="146" spans="1:16">
      <c r="A146" s="144"/>
      <c r="B146" s="145"/>
      <c r="C146" s="145"/>
      <c r="D146" s="145"/>
      <c r="E146" s="145"/>
      <c r="F146" s="145"/>
      <c r="G146" s="145"/>
      <c r="H146" s="145"/>
      <c r="I146" s="145"/>
      <c r="J146" s="145"/>
      <c r="K146" s="145"/>
      <c r="L146" s="145"/>
      <c r="M146" s="145"/>
      <c r="N146" s="146"/>
    </row>
    <row r="147" spans="1:16">
      <c r="A147" s="144"/>
      <c r="B147" s="145"/>
      <c r="C147" s="145"/>
      <c r="D147" s="145"/>
      <c r="E147" s="145"/>
      <c r="F147" s="145"/>
      <c r="G147" s="145"/>
      <c r="H147" s="145"/>
      <c r="I147" s="145"/>
      <c r="J147" s="145"/>
      <c r="K147" s="145"/>
      <c r="L147" s="145"/>
      <c r="M147" s="145"/>
      <c r="N147" s="146"/>
    </row>
    <row r="148" spans="1:16">
      <c r="A148" s="144"/>
      <c r="B148" s="145"/>
      <c r="C148" s="145"/>
      <c r="D148" s="145"/>
      <c r="E148" s="145"/>
      <c r="F148" s="145"/>
      <c r="G148" s="145"/>
      <c r="H148" s="145"/>
      <c r="I148" s="145"/>
      <c r="J148" s="145"/>
      <c r="K148" s="145"/>
      <c r="L148" s="145"/>
      <c r="M148" s="145"/>
      <c r="N148" s="146"/>
    </row>
    <row r="149" spans="1:16">
      <c r="A149" s="145"/>
      <c r="B149" s="145"/>
      <c r="C149" s="145"/>
      <c r="D149" s="145"/>
      <c r="E149" s="145"/>
      <c r="F149" s="145"/>
      <c r="G149" s="145"/>
      <c r="H149" s="145"/>
      <c r="I149" s="145"/>
      <c r="J149" s="145"/>
      <c r="K149" s="145"/>
      <c r="L149" s="145"/>
      <c r="M149" s="145"/>
      <c r="N149" s="145"/>
      <c r="O149" s="99"/>
      <c r="P149" s="99"/>
    </row>
    <row r="150" spans="1:16">
      <c r="A150" s="145"/>
      <c r="B150" s="145"/>
      <c r="C150" s="145"/>
      <c r="D150" s="145"/>
      <c r="E150" s="145"/>
      <c r="F150" s="145"/>
      <c r="G150" s="145"/>
      <c r="H150" s="145"/>
      <c r="I150" s="145"/>
      <c r="J150" s="145"/>
      <c r="K150" s="145"/>
      <c r="L150" s="145"/>
      <c r="M150" s="145"/>
      <c r="N150" s="145"/>
      <c r="O150" s="99"/>
      <c r="P150" s="99"/>
    </row>
    <row r="151" spans="1:16">
      <c r="A151" s="145"/>
      <c r="B151" s="145"/>
      <c r="C151" s="145"/>
      <c r="D151" s="145"/>
      <c r="E151" s="145"/>
      <c r="F151" s="145"/>
      <c r="G151" s="145"/>
      <c r="H151" s="145"/>
      <c r="I151" s="145"/>
      <c r="J151" s="145"/>
      <c r="K151" s="145"/>
      <c r="L151" s="145"/>
      <c r="M151" s="145"/>
      <c r="N151" s="145"/>
      <c r="O151" s="99"/>
      <c r="P151" s="99"/>
    </row>
    <row r="152" spans="1:16" ht="13.5" thickBot="1">
      <c r="A152" s="145"/>
      <c r="B152" s="145"/>
      <c r="C152" s="145"/>
      <c r="D152" s="145"/>
      <c r="E152" s="145"/>
      <c r="F152" s="145"/>
      <c r="G152" s="145"/>
      <c r="H152" s="145"/>
      <c r="I152" s="145"/>
      <c r="J152" s="145"/>
      <c r="K152" s="145"/>
      <c r="L152" s="145"/>
      <c r="M152" s="145"/>
      <c r="N152" s="145"/>
      <c r="O152" s="99"/>
      <c r="P152" s="99"/>
    </row>
    <row r="153" spans="1:16" ht="16.5" thickBot="1">
      <c r="A153" s="654" t="s">
        <v>275</v>
      </c>
      <c r="B153" s="655"/>
      <c r="C153" s="655"/>
      <c r="D153" s="655"/>
      <c r="E153" s="655"/>
      <c r="F153" s="655"/>
      <c r="G153" s="655"/>
      <c r="H153" s="655"/>
      <c r="I153" s="655"/>
      <c r="J153" s="655"/>
      <c r="K153" s="655"/>
      <c r="L153" s="655"/>
      <c r="M153" s="655"/>
      <c r="N153" s="656"/>
    </row>
    <row r="154" spans="1:16" ht="13.5" thickBot="1">
      <c r="A154" s="305" t="s">
        <v>44</v>
      </c>
      <c r="B154" s="306"/>
      <c r="C154" s="306"/>
      <c r="D154" s="306"/>
      <c r="E154" s="1007" t="s">
        <v>63</v>
      </c>
      <c r="F154" s="1008"/>
      <c r="G154" s="1008"/>
      <c r="H154" s="1009"/>
      <c r="I154" s="1008" t="s">
        <v>70</v>
      </c>
      <c r="J154" s="1008"/>
      <c r="K154" s="1007" t="s">
        <v>45</v>
      </c>
      <c r="L154" s="1008"/>
      <c r="M154" s="1008"/>
      <c r="N154" s="1009"/>
    </row>
    <row r="155" spans="1:16" ht="13.5" thickBot="1">
      <c r="A155" s="308" t="s">
        <v>55</v>
      </c>
      <c r="B155" s="309" t="s">
        <v>46</v>
      </c>
      <c r="C155" s="310" t="s">
        <v>47</v>
      </c>
      <c r="D155" s="311" t="s">
        <v>48</v>
      </c>
      <c r="E155" s="312" t="s">
        <v>61</v>
      </c>
      <c r="F155" s="313"/>
      <c r="G155" s="311" t="s">
        <v>62</v>
      </c>
      <c r="H155" s="314"/>
      <c r="I155" s="313" t="s">
        <v>49</v>
      </c>
      <c r="J155" s="311" t="s">
        <v>50</v>
      </c>
      <c r="K155" s="315" t="s">
        <v>51</v>
      </c>
      <c r="L155" s="310" t="s">
        <v>212</v>
      </c>
      <c r="M155" s="309" t="s">
        <v>213</v>
      </c>
      <c r="N155" s="316" t="s">
        <v>54</v>
      </c>
    </row>
    <row r="156" spans="1:16">
      <c r="A156" s="634" t="s">
        <v>274</v>
      </c>
      <c r="B156" s="635"/>
      <c r="C156" s="635"/>
      <c r="D156" s="635"/>
      <c r="E156" s="633"/>
      <c r="F156" s="631"/>
      <c r="G156" s="631"/>
      <c r="H156" s="632"/>
      <c r="I156" s="631"/>
      <c r="J156" s="631"/>
      <c r="K156" s="633"/>
      <c r="L156" s="631"/>
      <c r="M156" s="631"/>
      <c r="N156" s="632"/>
    </row>
    <row r="157" spans="1:16" ht="18.600000000000001" customHeight="1">
      <c r="A157" s="107"/>
      <c r="B157" s="108"/>
      <c r="C157" s="69" t="s">
        <v>322</v>
      </c>
      <c r="D157" s="79"/>
      <c r="E157" s="177">
        <v>170</v>
      </c>
      <c r="F157" s="178" t="s">
        <v>69</v>
      </c>
      <c r="G157" s="178">
        <f>E157*2</f>
        <v>340</v>
      </c>
      <c r="H157" s="179" t="s">
        <v>69</v>
      </c>
      <c r="I157" s="638">
        <v>140</v>
      </c>
      <c r="J157" s="639">
        <v>2</v>
      </c>
      <c r="K157" s="56"/>
      <c r="L157" s="67" t="s">
        <v>278</v>
      </c>
      <c r="M157" s="67" t="s">
        <v>279</v>
      </c>
      <c r="N157" s="68" t="s">
        <v>127</v>
      </c>
    </row>
    <row r="158" spans="1:16" ht="19.149999999999999" customHeight="1">
      <c r="A158" s="107"/>
      <c r="B158" s="108"/>
      <c r="C158" s="52" t="s">
        <v>277</v>
      </c>
      <c r="D158" s="79"/>
      <c r="E158" s="177">
        <v>20</v>
      </c>
      <c r="F158" s="178" t="s">
        <v>69</v>
      </c>
      <c r="G158" s="178">
        <v>40</v>
      </c>
      <c r="H158" s="179" t="s">
        <v>69</v>
      </c>
      <c r="I158" s="638">
        <v>2</v>
      </c>
      <c r="J158" s="639">
        <v>2</v>
      </c>
      <c r="K158" s="56"/>
      <c r="L158" s="67" t="s">
        <v>278</v>
      </c>
      <c r="M158" s="67" t="s">
        <v>279</v>
      </c>
      <c r="N158" s="68" t="s">
        <v>80</v>
      </c>
    </row>
    <row r="159" spans="1:16" ht="19.149999999999999" customHeight="1">
      <c r="A159" s="107"/>
      <c r="B159" s="108"/>
      <c r="C159" s="69" t="s">
        <v>323</v>
      </c>
      <c r="D159" s="79"/>
      <c r="E159" s="177">
        <v>7</v>
      </c>
      <c r="F159" s="178" t="s">
        <v>69</v>
      </c>
      <c r="G159" s="178">
        <f t="shared" ref="G159" si="6">E159*J159</f>
        <v>7</v>
      </c>
      <c r="H159" s="179" t="s">
        <v>69</v>
      </c>
      <c r="I159" s="638">
        <v>6</v>
      </c>
      <c r="J159" s="639">
        <v>1</v>
      </c>
      <c r="K159" s="56"/>
      <c r="L159" s="67" t="s">
        <v>278</v>
      </c>
      <c r="M159" s="67" t="s">
        <v>279</v>
      </c>
      <c r="N159" s="68" t="s">
        <v>80</v>
      </c>
    </row>
    <row r="160" spans="1:16" ht="21.6" customHeight="1">
      <c r="A160" s="107"/>
      <c r="B160" s="108"/>
      <c r="C160" s="69" t="s">
        <v>68</v>
      </c>
      <c r="D160" s="79"/>
      <c r="E160" s="177">
        <v>30</v>
      </c>
      <c r="F160" s="178" t="s">
        <v>69</v>
      </c>
      <c r="G160" s="178">
        <f>E160*I160</f>
        <v>150</v>
      </c>
      <c r="H160" s="179" t="s">
        <v>69</v>
      </c>
      <c r="I160" s="638">
        <v>5</v>
      </c>
      <c r="J160" s="640" t="s">
        <v>315</v>
      </c>
      <c r="K160" s="56"/>
      <c r="L160" s="67" t="s">
        <v>278</v>
      </c>
      <c r="M160" s="67" t="s">
        <v>279</v>
      </c>
      <c r="N160" s="68" t="s">
        <v>80</v>
      </c>
    </row>
    <row r="161" spans="1:16">
      <c r="A161" s="636" t="s">
        <v>13</v>
      </c>
      <c r="B161" s="645"/>
      <c r="C161" s="646"/>
      <c r="D161" s="647"/>
      <c r="E161" s="648">
        <f>SUM(E157:E160)</f>
        <v>227</v>
      </c>
      <c r="F161" s="649" t="s">
        <v>69</v>
      </c>
      <c r="G161" s="649">
        <f>SUM(G157:G160)</f>
        <v>537</v>
      </c>
      <c r="H161" s="650" t="s">
        <v>69</v>
      </c>
      <c r="I161" s="651"/>
      <c r="J161" s="651"/>
      <c r="K161" s="652"/>
      <c r="L161" s="651"/>
      <c r="M161" s="651"/>
      <c r="N161" s="653"/>
    </row>
    <row r="162" spans="1:16" ht="13.5" thickBot="1">
      <c r="A162" s="629" t="s">
        <v>32</v>
      </c>
      <c r="B162" s="641"/>
      <c r="C162" s="630"/>
      <c r="D162" s="637"/>
      <c r="E162" s="642">
        <f>E161*0.2</f>
        <v>45.400000000000006</v>
      </c>
      <c r="F162" s="643" t="s">
        <v>69</v>
      </c>
      <c r="G162" s="643">
        <f>G161*0.2</f>
        <v>107.4</v>
      </c>
      <c r="H162" s="644" t="s">
        <v>69</v>
      </c>
      <c r="I162" s="553"/>
      <c r="J162" s="553"/>
      <c r="K162" s="552"/>
      <c r="L162" s="553"/>
      <c r="M162" s="553"/>
      <c r="N162" s="554"/>
    </row>
    <row r="163" spans="1:16" ht="13.5" thickBot="1">
      <c r="A163" s="1016" t="s">
        <v>276</v>
      </c>
      <c r="B163" s="1017"/>
      <c r="C163" s="1018"/>
      <c r="D163" s="1018"/>
      <c r="E163" s="657">
        <f>SUM(E161:E162)</f>
        <v>272.39999999999998</v>
      </c>
      <c r="F163" s="658" t="s">
        <v>69</v>
      </c>
      <c r="G163" s="658">
        <f>SUM(G161:G162)</f>
        <v>644.4</v>
      </c>
      <c r="H163" s="659" t="s">
        <v>69</v>
      </c>
      <c r="I163" s="660"/>
      <c r="J163" s="661"/>
      <c r="K163" s="660"/>
      <c r="L163" s="661"/>
      <c r="M163" s="661"/>
      <c r="N163" s="662"/>
    </row>
    <row r="164" spans="1:16">
      <c r="O164" s="99"/>
    </row>
    <row r="165" spans="1:16">
      <c r="O165" s="99"/>
    </row>
    <row r="168" spans="1:16">
      <c r="J168">
        <f>SUM(I157:I157)</f>
        <v>140</v>
      </c>
    </row>
    <row r="169" spans="1:16" ht="19.899999999999999" customHeight="1">
      <c r="J169">
        <f>SUM(G78)</f>
        <v>2630.4</v>
      </c>
    </row>
    <row r="170" spans="1:16" ht="19.149999999999999" customHeight="1">
      <c r="P170" s="414" t="s">
        <v>190</v>
      </c>
    </row>
    <row r="171" spans="1:16" ht="21" customHeight="1"/>
    <row r="173" spans="1:16" ht="24" customHeight="1" thickBot="1">
      <c r="A173" s="663"/>
      <c r="B173" s="621"/>
      <c r="C173" s="575"/>
      <c r="D173" s="622"/>
      <c r="E173" s="625"/>
      <c r="F173" s="623"/>
      <c r="G173" s="623"/>
      <c r="H173" s="623"/>
      <c r="I173" s="626"/>
      <c r="J173" s="627"/>
      <c r="K173" s="575"/>
      <c r="L173" s="624"/>
      <c r="M173" s="624"/>
      <c r="N173" s="628"/>
    </row>
    <row r="174" spans="1:16" ht="16.5" thickBot="1">
      <c r="A174" s="664" t="s">
        <v>280</v>
      </c>
      <c r="B174" s="665"/>
      <c r="C174" s="665"/>
      <c r="D174" s="665"/>
      <c r="E174" s="665"/>
      <c r="F174" s="665"/>
      <c r="G174" s="665"/>
      <c r="H174" s="665"/>
      <c r="I174" s="665"/>
      <c r="J174" s="665"/>
      <c r="K174" s="665"/>
      <c r="L174" s="665"/>
      <c r="M174" s="665"/>
      <c r="N174" s="666"/>
    </row>
    <row r="175" spans="1:16" ht="13.5" thickBot="1">
      <c r="A175" s="305" t="s">
        <v>44</v>
      </c>
      <c r="B175" s="306"/>
      <c r="C175" s="306"/>
      <c r="D175" s="306"/>
      <c r="E175" s="1007" t="s">
        <v>63</v>
      </c>
      <c r="F175" s="1008"/>
      <c r="G175" s="1008"/>
      <c r="H175" s="1009"/>
      <c r="I175" s="1008" t="s">
        <v>70</v>
      </c>
      <c r="J175" s="1008"/>
      <c r="K175" s="1007" t="s">
        <v>45</v>
      </c>
      <c r="L175" s="1008"/>
      <c r="M175" s="1008"/>
      <c r="N175" s="1009"/>
    </row>
    <row r="176" spans="1:16" ht="13.5" thickBot="1">
      <c r="A176" s="308" t="s">
        <v>55</v>
      </c>
      <c r="B176" s="309" t="s">
        <v>46</v>
      </c>
      <c r="C176" s="310" t="s">
        <v>47</v>
      </c>
      <c r="D176" s="311" t="s">
        <v>48</v>
      </c>
      <c r="E176" s="312" t="s">
        <v>61</v>
      </c>
      <c r="F176" s="313"/>
      <c r="G176" s="311" t="s">
        <v>62</v>
      </c>
      <c r="H176" s="314"/>
      <c r="I176" s="315" t="s">
        <v>49</v>
      </c>
      <c r="J176" s="316" t="s">
        <v>50</v>
      </c>
      <c r="K176" s="313" t="s">
        <v>51</v>
      </c>
      <c r="L176" s="310" t="s">
        <v>212</v>
      </c>
      <c r="M176" s="309" t="s">
        <v>213</v>
      </c>
      <c r="N176" s="316" t="s">
        <v>54</v>
      </c>
    </row>
    <row r="177" spans="1:16" ht="13.5" thickBot="1">
      <c r="A177" s="615" t="s">
        <v>324</v>
      </c>
      <c r="B177" s="616"/>
      <c r="C177" s="616"/>
      <c r="D177" s="617"/>
      <c r="E177" s="618"/>
      <c r="F177" s="619"/>
      <c r="G177" s="619"/>
      <c r="H177" s="620"/>
      <c r="I177" s="619"/>
      <c r="J177" s="620"/>
      <c r="K177" s="618"/>
      <c r="L177" s="619"/>
      <c r="M177" s="619"/>
      <c r="N177" s="620"/>
    </row>
    <row r="178" spans="1:16">
      <c r="A178" s="105"/>
      <c r="B178" s="106"/>
      <c r="C178" s="89"/>
      <c r="D178" s="110" t="s">
        <v>103</v>
      </c>
      <c r="E178" s="177">
        <v>150</v>
      </c>
      <c r="F178" s="178" t="s">
        <v>69</v>
      </c>
      <c r="G178" s="178">
        <f t="shared" ref="G178:G179" si="7">E178*J178</f>
        <v>150</v>
      </c>
      <c r="H178" s="179" t="s">
        <v>69</v>
      </c>
      <c r="I178" s="180">
        <v>20</v>
      </c>
      <c r="J178" s="181">
        <v>1</v>
      </c>
      <c r="K178" s="56"/>
      <c r="L178" s="67" t="s">
        <v>199</v>
      </c>
      <c r="M178" s="67" t="s">
        <v>200</v>
      </c>
      <c r="N178" s="75" t="s">
        <v>80</v>
      </c>
    </row>
    <row r="179" spans="1:16">
      <c r="A179" s="107"/>
      <c r="B179" s="108"/>
      <c r="C179" s="69"/>
      <c r="D179" s="63" t="s">
        <v>104</v>
      </c>
      <c r="E179" s="177">
        <v>90</v>
      </c>
      <c r="F179" s="178" t="s">
        <v>69</v>
      </c>
      <c r="G179" s="178">
        <f t="shared" si="7"/>
        <v>90</v>
      </c>
      <c r="H179" s="179" t="s">
        <v>69</v>
      </c>
      <c r="I179" s="153">
        <v>6</v>
      </c>
      <c r="J179" s="154">
        <v>1</v>
      </c>
      <c r="K179" s="56"/>
      <c r="L179" s="67" t="s">
        <v>199</v>
      </c>
      <c r="M179" s="67" t="s">
        <v>200</v>
      </c>
      <c r="N179" s="75" t="s">
        <v>80</v>
      </c>
    </row>
    <row r="180" spans="1:16">
      <c r="A180" s="107"/>
      <c r="B180" s="108"/>
      <c r="D180" s="69" t="s">
        <v>198</v>
      </c>
      <c r="E180" s="177">
        <v>10</v>
      </c>
      <c r="F180" s="178" t="s">
        <v>69</v>
      </c>
      <c r="G180" s="178"/>
      <c r="H180" s="179"/>
      <c r="I180" s="153"/>
      <c r="J180" s="154"/>
      <c r="K180" s="56"/>
      <c r="L180" s="67"/>
      <c r="M180" s="67"/>
      <c r="N180" s="75"/>
    </row>
    <row r="181" spans="1:16">
      <c r="A181" s="107"/>
      <c r="B181" s="108"/>
      <c r="C181" s="69"/>
      <c r="D181" s="63" t="s">
        <v>325</v>
      </c>
      <c r="E181" s="177">
        <v>25</v>
      </c>
      <c r="F181" s="178" t="s">
        <v>69</v>
      </c>
      <c r="G181" s="178"/>
      <c r="H181" s="179"/>
      <c r="I181" s="153"/>
      <c r="J181" s="154"/>
      <c r="K181" s="56"/>
      <c r="L181" s="67"/>
      <c r="M181" s="67"/>
      <c r="N181" s="75"/>
    </row>
    <row r="182" spans="1:16" ht="13.5" thickBot="1">
      <c r="A182" s="107"/>
      <c r="B182" s="108"/>
      <c r="C182" s="69"/>
      <c r="D182" s="63" t="s">
        <v>68</v>
      </c>
      <c r="E182" s="177">
        <v>17</v>
      </c>
      <c r="F182" s="178" t="s">
        <v>69</v>
      </c>
      <c r="G182" s="178">
        <v>12</v>
      </c>
      <c r="H182" s="179" t="s">
        <v>69</v>
      </c>
      <c r="I182" s="153">
        <v>4</v>
      </c>
      <c r="J182" s="163" t="s">
        <v>326</v>
      </c>
      <c r="K182" s="56"/>
      <c r="L182" s="67" t="s">
        <v>199</v>
      </c>
      <c r="M182" s="67" t="s">
        <v>200</v>
      </c>
      <c r="N182" s="75" t="s">
        <v>80</v>
      </c>
      <c r="P182">
        <f>SUM(G178:G182)</f>
        <v>252</v>
      </c>
    </row>
    <row r="183" spans="1:16">
      <c r="A183" s="548" t="s">
        <v>13</v>
      </c>
      <c r="B183" s="549"/>
      <c r="C183" s="544"/>
      <c r="D183" s="545"/>
      <c r="E183" s="243">
        <f>SUM(E178:E182)</f>
        <v>292</v>
      </c>
      <c r="F183" s="244" t="s">
        <v>69</v>
      </c>
      <c r="G183" s="245">
        <f>SUM(G178:G182)</f>
        <v>252</v>
      </c>
      <c r="H183" s="246" t="s">
        <v>69</v>
      </c>
      <c r="I183" s="538"/>
      <c r="J183" s="539"/>
      <c r="K183" s="539"/>
      <c r="L183" s="539"/>
      <c r="M183" s="539"/>
      <c r="N183" s="540"/>
    </row>
    <row r="184" spans="1:16" ht="13.5" thickBot="1">
      <c r="A184" s="247" t="s">
        <v>32</v>
      </c>
      <c r="B184" s="248"/>
      <c r="C184" s="546"/>
      <c r="D184" s="547"/>
      <c r="E184" s="249">
        <f>E183*0.2</f>
        <v>58.400000000000006</v>
      </c>
      <c r="F184" s="250" t="s">
        <v>69</v>
      </c>
      <c r="G184" s="251">
        <f>G183*0.2</f>
        <v>50.400000000000006</v>
      </c>
      <c r="H184" s="252" t="s">
        <v>69</v>
      </c>
      <c r="I184" s="541"/>
      <c r="J184" s="542"/>
      <c r="K184" s="542"/>
      <c r="L184" s="542"/>
      <c r="M184" s="542"/>
      <c r="N184" s="543"/>
    </row>
    <row r="185" spans="1:16" ht="13.5" thickBot="1">
      <c r="A185" s="667" t="s">
        <v>281</v>
      </c>
      <c r="B185" s="224"/>
      <c r="C185" s="225"/>
      <c r="D185" s="226"/>
      <c r="E185" s="227">
        <f>SUM(E183:E184)</f>
        <v>350.4</v>
      </c>
      <c r="F185" s="228" t="s">
        <v>69</v>
      </c>
      <c r="G185" s="228">
        <f>SUM(G183:G184)</f>
        <v>302.39999999999998</v>
      </c>
      <c r="H185" s="229" t="s">
        <v>69</v>
      </c>
      <c r="I185" s="230"/>
      <c r="J185" s="231"/>
      <c r="K185" s="231"/>
      <c r="L185" s="231"/>
      <c r="M185" s="231"/>
      <c r="N185" s="232"/>
    </row>
    <row r="186" spans="1:16">
      <c r="A186" s="144"/>
      <c r="B186" s="145"/>
      <c r="C186" s="145"/>
      <c r="D186" s="145"/>
      <c r="E186" s="145"/>
      <c r="F186" s="145"/>
      <c r="G186" s="145"/>
      <c r="H186" s="145"/>
      <c r="I186" s="145"/>
      <c r="J186" s="145"/>
      <c r="K186" s="145"/>
      <c r="L186" s="145"/>
      <c r="M186" s="145"/>
      <c r="N186" s="146"/>
    </row>
    <row r="187" spans="1:16">
      <c r="A187" s="144"/>
      <c r="B187" s="145"/>
      <c r="C187" s="145"/>
      <c r="D187" s="145"/>
      <c r="E187" s="145"/>
      <c r="F187" s="145"/>
      <c r="G187" s="145"/>
      <c r="H187" s="145"/>
      <c r="I187" s="145"/>
      <c r="J187" s="145"/>
      <c r="K187" s="145"/>
      <c r="L187" s="145"/>
      <c r="M187" s="145"/>
      <c r="N187" s="146"/>
    </row>
    <row r="188" spans="1:16">
      <c r="A188" s="144"/>
      <c r="B188" s="145"/>
      <c r="C188" s="145"/>
      <c r="D188" s="145"/>
      <c r="E188" s="145"/>
      <c r="F188" s="145"/>
      <c r="G188" s="145"/>
      <c r="H188" s="145"/>
      <c r="I188" s="145"/>
      <c r="J188" s="145"/>
      <c r="K188" s="145"/>
      <c r="L188" s="145"/>
      <c r="M188" s="145"/>
      <c r="N188" s="146"/>
    </row>
    <row r="189" spans="1:16">
      <c r="A189" s="144"/>
      <c r="B189" s="145"/>
      <c r="C189" s="145"/>
      <c r="D189" s="145"/>
      <c r="E189" s="145"/>
      <c r="F189" s="145"/>
      <c r="G189" s="145"/>
      <c r="H189" s="145"/>
      <c r="I189" s="145"/>
      <c r="J189" s="145"/>
      <c r="K189" s="145"/>
      <c r="L189" s="145"/>
      <c r="M189" s="145"/>
      <c r="N189" s="146"/>
    </row>
    <row r="190" spans="1:16">
      <c r="A190" s="144"/>
      <c r="B190" s="145"/>
      <c r="C190" s="145"/>
      <c r="D190" s="145"/>
      <c r="E190" s="145"/>
      <c r="F190" s="145"/>
      <c r="G190" s="145"/>
      <c r="H190" s="145"/>
      <c r="I190" s="145"/>
      <c r="J190" s="145"/>
      <c r="K190" s="145"/>
      <c r="L190" s="145"/>
      <c r="M190" s="145"/>
      <c r="N190" s="146"/>
    </row>
    <row r="191" spans="1:16">
      <c r="A191" s="144"/>
      <c r="B191" s="145"/>
      <c r="C191" s="145"/>
      <c r="D191" s="145"/>
      <c r="E191" s="145"/>
      <c r="F191" s="145"/>
      <c r="G191" s="145"/>
      <c r="H191" s="145"/>
      <c r="I191" s="145"/>
      <c r="J191" s="145"/>
      <c r="K191" s="145"/>
      <c r="L191" s="145"/>
      <c r="M191" s="145"/>
      <c r="N191" s="146"/>
    </row>
    <row r="192" spans="1:16">
      <c r="A192" s="144"/>
      <c r="B192" s="145"/>
      <c r="C192" s="145"/>
      <c r="D192" s="145"/>
      <c r="E192" s="145"/>
      <c r="F192" s="145"/>
      <c r="G192" s="145"/>
      <c r="H192" s="145"/>
      <c r="I192" s="145"/>
      <c r="J192" s="145"/>
      <c r="K192" s="145"/>
      <c r="L192" s="145"/>
      <c r="M192" s="145"/>
      <c r="N192" s="146"/>
    </row>
    <row r="193" spans="1:14">
      <c r="A193" s="144"/>
      <c r="B193" s="145"/>
      <c r="C193" s="145"/>
      <c r="D193" s="145"/>
      <c r="E193" s="145"/>
      <c r="F193" s="145"/>
      <c r="G193" s="145"/>
      <c r="H193" s="145"/>
      <c r="I193" s="145"/>
      <c r="J193" s="145"/>
      <c r="K193" s="145"/>
      <c r="L193" s="145"/>
      <c r="M193" s="145"/>
      <c r="N193" s="146"/>
    </row>
    <row r="194" spans="1:14">
      <c r="A194" s="144"/>
      <c r="B194" s="145"/>
      <c r="C194" s="145"/>
      <c r="D194" s="145"/>
      <c r="E194" s="145"/>
      <c r="F194" s="145"/>
      <c r="G194" s="145"/>
      <c r="H194" s="145"/>
      <c r="I194" s="145"/>
      <c r="J194" s="145"/>
      <c r="K194" s="145"/>
      <c r="L194" s="145"/>
      <c r="M194" s="145"/>
      <c r="N194" s="146"/>
    </row>
    <row r="195" spans="1:14">
      <c r="A195" s="144"/>
      <c r="B195" s="145"/>
      <c r="C195" s="145"/>
      <c r="D195" s="145"/>
      <c r="E195" s="145"/>
      <c r="F195" s="145"/>
      <c r="G195" s="145"/>
      <c r="H195" s="145"/>
      <c r="I195" s="145"/>
      <c r="J195" s="145"/>
      <c r="K195" s="145"/>
      <c r="L195" s="145"/>
      <c r="M195" s="145"/>
      <c r="N195" s="146"/>
    </row>
    <row r="196" spans="1:14">
      <c r="A196" s="144"/>
      <c r="B196" s="145"/>
      <c r="C196" s="145"/>
      <c r="D196" s="145"/>
      <c r="E196" s="145"/>
      <c r="F196" s="145"/>
      <c r="G196" s="145"/>
      <c r="H196" s="145"/>
      <c r="I196" s="145"/>
      <c r="J196" s="145"/>
      <c r="K196" s="145"/>
      <c r="L196" s="145"/>
      <c r="M196" s="145"/>
      <c r="N196" s="146"/>
    </row>
    <row r="197" spans="1:14">
      <c r="A197" s="144"/>
      <c r="B197" s="145"/>
      <c r="C197" s="145"/>
      <c r="D197" s="145"/>
      <c r="E197" s="145"/>
      <c r="F197" s="145"/>
      <c r="G197" s="145"/>
      <c r="H197" s="145"/>
      <c r="I197" s="145"/>
      <c r="J197" s="145"/>
      <c r="K197" s="145"/>
      <c r="L197" s="145"/>
      <c r="M197" s="145"/>
      <c r="N197" s="146"/>
    </row>
    <row r="198" spans="1:14">
      <c r="A198" s="144"/>
      <c r="B198" s="145"/>
      <c r="C198" s="145"/>
      <c r="D198" s="145"/>
      <c r="E198" s="145"/>
      <c r="F198" s="145"/>
      <c r="G198" s="145"/>
      <c r="H198" s="145"/>
      <c r="I198" s="145"/>
      <c r="J198" s="145"/>
      <c r="K198" s="145"/>
      <c r="L198" s="145"/>
      <c r="M198" s="145"/>
      <c r="N198" s="146"/>
    </row>
    <row r="199" spans="1:14">
      <c r="A199" s="144"/>
      <c r="B199" s="145"/>
      <c r="C199" s="145"/>
      <c r="D199" s="145"/>
      <c r="E199" s="145"/>
      <c r="F199" s="145"/>
      <c r="G199" s="145"/>
      <c r="H199" s="145"/>
      <c r="I199" s="145"/>
      <c r="J199" s="145"/>
      <c r="K199" s="145"/>
      <c r="L199" s="145"/>
      <c r="M199" s="145"/>
      <c r="N199" s="146"/>
    </row>
    <row r="200" spans="1:14">
      <c r="A200" s="144"/>
      <c r="B200" s="145"/>
      <c r="C200" s="145"/>
      <c r="D200" s="145"/>
      <c r="E200" s="145"/>
      <c r="F200" s="145"/>
      <c r="G200" s="145"/>
      <c r="H200" s="145"/>
      <c r="I200" s="145"/>
      <c r="J200" s="145"/>
      <c r="K200" s="145"/>
      <c r="L200" s="145"/>
      <c r="M200" s="145"/>
      <c r="N200" s="146"/>
    </row>
    <row r="201" spans="1:14">
      <c r="A201" s="144"/>
      <c r="B201" s="145"/>
      <c r="C201" s="145"/>
      <c r="D201" s="145"/>
      <c r="E201" s="145"/>
      <c r="F201" s="145"/>
      <c r="G201" s="145"/>
      <c r="H201" s="145"/>
      <c r="I201" s="145"/>
      <c r="J201" s="145"/>
      <c r="K201" s="145"/>
      <c r="L201" s="145"/>
      <c r="M201" s="145"/>
      <c r="N201" s="146"/>
    </row>
    <row r="202" spans="1:14">
      <c r="A202" s="144"/>
      <c r="B202" s="145"/>
      <c r="C202" s="145"/>
      <c r="D202" s="145"/>
      <c r="E202" s="145"/>
      <c r="F202" s="145"/>
      <c r="G202" s="145"/>
      <c r="H202" s="145"/>
      <c r="I202" s="145"/>
      <c r="J202" s="145"/>
      <c r="K202" s="145"/>
      <c r="L202" s="145"/>
      <c r="M202" s="145"/>
      <c r="N202" s="146"/>
    </row>
    <row r="203" spans="1:14">
      <c r="A203" s="144"/>
      <c r="B203" s="145"/>
      <c r="C203" s="145"/>
      <c r="D203" s="145"/>
      <c r="E203" s="145"/>
      <c r="F203" s="145"/>
      <c r="G203" s="145"/>
      <c r="H203" s="145"/>
      <c r="I203" s="145"/>
      <c r="J203" s="145"/>
      <c r="K203" s="145"/>
      <c r="L203" s="145"/>
      <c r="M203" s="145"/>
      <c r="N203" s="146"/>
    </row>
    <row r="204" spans="1:14">
      <c r="A204" s="144"/>
      <c r="B204" s="145"/>
      <c r="C204" s="145"/>
      <c r="D204" s="145"/>
      <c r="E204" s="145"/>
      <c r="F204" s="145"/>
      <c r="G204" s="145"/>
      <c r="H204" s="145"/>
      <c r="I204" s="145"/>
      <c r="J204" s="145"/>
      <c r="K204" s="145"/>
      <c r="L204" s="145"/>
      <c r="M204" s="145"/>
      <c r="N204" s="146"/>
    </row>
    <row r="205" spans="1:14">
      <c r="A205" s="189"/>
      <c r="B205" s="99"/>
      <c r="C205" s="99"/>
      <c r="D205" s="99"/>
      <c r="E205" s="99"/>
      <c r="F205" s="99"/>
      <c r="G205" s="99"/>
      <c r="H205" s="99"/>
      <c r="I205" s="99"/>
      <c r="J205" s="99"/>
      <c r="K205" s="99"/>
      <c r="L205" s="99"/>
      <c r="M205" s="99"/>
      <c r="N205" s="190"/>
    </row>
    <row r="206" spans="1:14" ht="13.5" thickBot="1">
      <c r="A206" s="189"/>
      <c r="B206" s="99"/>
      <c r="C206" s="99"/>
      <c r="D206" s="99"/>
      <c r="E206" s="99"/>
      <c r="F206" s="99"/>
      <c r="G206" s="99"/>
      <c r="H206" s="99"/>
      <c r="I206" s="99"/>
      <c r="J206" s="99"/>
      <c r="K206" s="99"/>
      <c r="L206" s="99"/>
      <c r="M206" s="99"/>
      <c r="N206" s="190"/>
    </row>
    <row r="207" spans="1:14" ht="16.5" thickBot="1">
      <c r="A207" s="1010" t="s">
        <v>153</v>
      </c>
      <c r="B207" s="1011"/>
      <c r="C207" s="1011"/>
      <c r="D207" s="1011"/>
      <c r="E207" s="1011"/>
      <c r="F207" s="1011"/>
      <c r="G207" s="1011"/>
      <c r="H207" s="1011"/>
      <c r="I207" s="1011"/>
      <c r="J207" s="1011"/>
      <c r="K207" s="1011"/>
      <c r="L207" s="1011"/>
      <c r="M207" s="1011"/>
      <c r="N207" s="1012"/>
    </row>
    <row r="208" spans="1:14" ht="13.5" thickBot="1">
      <c r="A208" s="305" t="s">
        <v>44</v>
      </c>
      <c r="B208" s="306"/>
      <c r="C208" s="306"/>
      <c r="D208" s="306"/>
      <c r="E208" s="305" t="s">
        <v>63</v>
      </c>
      <c r="F208" s="306"/>
      <c r="G208" s="306"/>
      <c r="H208" s="307"/>
      <c r="I208" s="305" t="s">
        <v>70</v>
      </c>
      <c r="J208" s="307"/>
      <c r="K208" s="305" t="s">
        <v>45</v>
      </c>
      <c r="L208" s="306"/>
      <c r="M208" s="306"/>
      <c r="N208" s="307"/>
    </row>
    <row r="209" spans="1:14" ht="13.5" thickBot="1">
      <c r="A209" s="308" t="s">
        <v>55</v>
      </c>
      <c r="B209" s="309" t="s">
        <v>46</v>
      </c>
      <c r="C209" s="310" t="s">
        <v>47</v>
      </c>
      <c r="D209" s="311" t="s">
        <v>48</v>
      </c>
      <c r="E209" s="312" t="s">
        <v>61</v>
      </c>
      <c r="F209" s="313"/>
      <c r="G209" s="311" t="s">
        <v>62</v>
      </c>
      <c r="H209" s="314"/>
      <c r="I209" s="315" t="s">
        <v>49</v>
      </c>
      <c r="J209" s="316" t="s">
        <v>50</v>
      </c>
      <c r="K209" s="313" t="s">
        <v>51</v>
      </c>
      <c r="L209" s="310" t="s">
        <v>52</v>
      </c>
      <c r="M209" s="309" t="s">
        <v>53</v>
      </c>
      <c r="N209" s="316" t="s">
        <v>54</v>
      </c>
    </row>
    <row r="210" spans="1:14" ht="23.25" thickBot="1">
      <c r="A210" s="111"/>
      <c r="B210" s="117" t="s">
        <v>106</v>
      </c>
      <c r="C210" s="117" t="s">
        <v>109</v>
      </c>
      <c r="D210" s="118"/>
      <c r="E210" s="119">
        <v>30</v>
      </c>
      <c r="F210" s="117" t="s">
        <v>107</v>
      </c>
      <c r="G210" s="117">
        <f>121*30</f>
        <v>3630</v>
      </c>
      <c r="H210" s="118" t="s">
        <v>107</v>
      </c>
      <c r="I210" s="121">
        <v>1504</v>
      </c>
      <c r="J210" s="122">
        <v>121</v>
      </c>
      <c r="K210" s="119"/>
      <c r="L210" s="120" t="s">
        <v>60</v>
      </c>
      <c r="M210" s="120" t="s">
        <v>60</v>
      </c>
      <c r="N210" s="118"/>
    </row>
    <row r="211" spans="1:14" ht="13.5" thickBot="1">
      <c r="A211" s="375" t="s">
        <v>126</v>
      </c>
      <c r="B211" s="376"/>
      <c r="C211" s="377"/>
      <c r="D211" s="378"/>
      <c r="E211" s="379"/>
      <c r="F211" s="379"/>
      <c r="G211" s="380"/>
      <c r="H211" s="380"/>
      <c r="I211" s="381"/>
      <c r="J211" s="381"/>
      <c r="K211" s="381"/>
      <c r="L211" s="381"/>
      <c r="M211" s="381"/>
      <c r="N211" s="382"/>
    </row>
    <row r="212" spans="1:14">
      <c r="A212" s="141"/>
      <c r="B212" s="142"/>
      <c r="C212" s="142"/>
      <c r="D212" s="142"/>
      <c r="E212" s="142"/>
      <c r="F212" s="142"/>
      <c r="G212" s="142"/>
      <c r="H212" s="142"/>
      <c r="I212" s="142"/>
      <c r="J212" s="142"/>
      <c r="K212" s="142"/>
      <c r="L212" s="142"/>
      <c r="M212" s="142"/>
      <c r="N212" s="143"/>
    </row>
    <row r="213" spans="1:14">
      <c r="A213" s="144"/>
      <c r="B213" s="145"/>
      <c r="C213" s="145"/>
      <c r="D213" s="145"/>
      <c r="E213" s="145"/>
      <c r="F213" s="145"/>
      <c r="G213" s="145"/>
      <c r="H213" s="145"/>
      <c r="I213" s="145"/>
      <c r="J213" s="145"/>
      <c r="K213" s="145"/>
      <c r="L213" s="145"/>
      <c r="M213" s="145"/>
      <c r="N213" s="146"/>
    </row>
    <row r="214" spans="1:14">
      <c r="A214" s="144"/>
      <c r="B214" s="145"/>
      <c r="C214" s="145"/>
      <c r="D214" s="145"/>
      <c r="E214" s="145"/>
      <c r="F214" s="145"/>
      <c r="G214" s="145"/>
      <c r="H214" s="145"/>
      <c r="I214" s="145"/>
      <c r="J214" s="145"/>
      <c r="K214" s="145"/>
      <c r="L214" s="145"/>
      <c r="M214" s="145"/>
      <c r="N214" s="146"/>
    </row>
    <row r="215" spans="1:14">
      <c r="A215" s="144"/>
      <c r="B215" s="145"/>
      <c r="C215" s="145"/>
      <c r="D215" s="145"/>
      <c r="E215" s="145"/>
      <c r="F215" s="145"/>
      <c r="G215" s="145"/>
      <c r="H215" s="145"/>
      <c r="I215" s="145"/>
      <c r="J215" s="145"/>
      <c r="K215" s="145"/>
      <c r="L215" s="145"/>
      <c r="M215" s="145"/>
      <c r="N215" s="146"/>
    </row>
    <row r="216" spans="1:14">
      <c r="A216" s="144"/>
      <c r="B216" s="145"/>
      <c r="C216" s="145"/>
      <c r="D216" s="145"/>
      <c r="E216" s="145"/>
      <c r="F216" s="145"/>
      <c r="G216" s="145"/>
      <c r="H216" s="145"/>
      <c r="I216" s="145"/>
      <c r="J216" s="145"/>
      <c r="K216" s="145"/>
      <c r="L216" s="145"/>
      <c r="M216" s="145"/>
      <c r="N216" s="146"/>
    </row>
    <row r="217" spans="1:14">
      <c r="A217" s="144"/>
      <c r="B217" s="145"/>
      <c r="C217" s="145"/>
      <c r="D217" s="145"/>
      <c r="E217" s="145"/>
      <c r="F217" s="145"/>
      <c r="G217" s="145"/>
      <c r="H217" s="145"/>
      <c r="I217" s="145"/>
      <c r="J217" s="145"/>
      <c r="K217" s="145"/>
      <c r="L217" s="145"/>
      <c r="M217" s="145"/>
      <c r="N217" s="146"/>
    </row>
    <row r="218" spans="1:14">
      <c r="A218" s="144"/>
      <c r="B218" s="145"/>
      <c r="C218" s="145"/>
      <c r="D218" s="145"/>
      <c r="E218" s="145"/>
      <c r="F218" s="145"/>
      <c r="G218" s="145"/>
      <c r="H218" s="145"/>
      <c r="I218" s="145"/>
      <c r="J218" s="145"/>
      <c r="K218" s="145"/>
      <c r="L218" s="145"/>
      <c r="M218" s="145"/>
      <c r="N218" s="146"/>
    </row>
    <row r="219" spans="1:14">
      <c r="A219" s="144"/>
      <c r="B219" s="145"/>
      <c r="C219" s="145"/>
      <c r="D219" s="145"/>
      <c r="E219" s="145"/>
      <c r="F219" s="145"/>
      <c r="G219" s="145"/>
      <c r="H219" s="145"/>
      <c r="I219" s="145"/>
      <c r="J219" s="145"/>
      <c r="K219" s="145"/>
      <c r="L219" s="145"/>
      <c r="M219" s="145"/>
      <c r="N219" s="146"/>
    </row>
    <row r="220" spans="1:14">
      <c r="A220" s="144"/>
      <c r="B220" s="145"/>
      <c r="C220" s="145"/>
      <c r="D220" s="145"/>
      <c r="E220" s="145"/>
      <c r="F220" s="145"/>
      <c r="G220" s="145"/>
      <c r="H220" s="145"/>
      <c r="I220" s="145"/>
      <c r="J220" s="145"/>
      <c r="K220" s="145"/>
      <c r="L220" s="145"/>
      <c r="M220" s="145"/>
      <c r="N220" s="146"/>
    </row>
    <row r="221" spans="1:14">
      <c r="A221" s="144"/>
      <c r="B221" s="145"/>
      <c r="C221" s="145"/>
      <c r="D221" s="145"/>
      <c r="E221" s="145"/>
      <c r="F221" s="145"/>
      <c r="G221" s="145"/>
      <c r="H221" s="145"/>
      <c r="I221" s="145"/>
      <c r="J221" s="145"/>
      <c r="K221" s="145"/>
      <c r="L221" s="145"/>
      <c r="M221" s="145"/>
      <c r="N221" s="146"/>
    </row>
    <row r="222" spans="1:14">
      <c r="A222" s="144"/>
      <c r="B222" s="145"/>
      <c r="C222" s="145"/>
      <c r="D222" s="145"/>
      <c r="E222" s="145"/>
      <c r="F222" s="145"/>
      <c r="G222" s="145"/>
      <c r="H222" s="145"/>
      <c r="I222" s="145"/>
      <c r="J222" s="145"/>
      <c r="K222" s="145"/>
      <c r="L222" s="145"/>
      <c r="M222" s="145"/>
      <c r="N222" s="146"/>
    </row>
    <row r="223" spans="1:14">
      <c r="A223" s="144"/>
      <c r="B223" s="145"/>
      <c r="C223" s="145"/>
      <c r="D223" s="145"/>
      <c r="E223" s="145"/>
      <c r="F223" s="145"/>
      <c r="G223" s="145"/>
      <c r="H223" s="145"/>
      <c r="I223" s="145"/>
      <c r="J223" s="145"/>
      <c r="K223" s="145"/>
      <c r="L223" s="145"/>
      <c r="M223" s="145"/>
      <c r="N223" s="146"/>
    </row>
    <row r="224" spans="1:14">
      <c r="A224" s="144"/>
      <c r="B224" s="145"/>
      <c r="C224" s="145"/>
      <c r="D224" s="145"/>
      <c r="E224" s="145"/>
      <c r="F224" s="145"/>
      <c r="G224" s="145"/>
      <c r="H224" s="145"/>
      <c r="I224" s="145"/>
      <c r="J224" s="145"/>
      <c r="K224" s="145"/>
      <c r="L224" s="145"/>
      <c r="M224" s="145"/>
      <c r="N224" s="146"/>
    </row>
    <row r="225" spans="1:14">
      <c r="A225" s="144"/>
      <c r="B225" s="145"/>
      <c r="C225" s="145"/>
      <c r="D225" s="145"/>
      <c r="E225" s="145"/>
      <c r="F225" s="145"/>
      <c r="G225" s="145"/>
      <c r="H225" s="145"/>
      <c r="I225" s="145"/>
      <c r="J225" s="145"/>
      <c r="K225" s="145"/>
      <c r="L225" s="145"/>
      <c r="M225" s="145"/>
      <c r="N225" s="146"/>
    </row>
    <row r="226" spans="1:14">
      <c r="A226" s="144"/>
      <c r="B226" s="145"/>
      <c r="C226" s="145"/>
      <c r="D226" s="145"/>
      <c r="E226" s="145"/>
      <c r="F226" s="145"/>
      <c r="G226" s="145"/>
      <c r="H226" s="145"/>
      <c r="I226" s="145"/>
      <c r="J226" s="145"/>
      <c r="K226" s="145"/>
      <c r="L226" s="145"/>
      <c r="M226" s="145"/>
      <c r="N226" s="146"/>
    </row>
    <row r="227" spans="1:14">
      <c r="A227" s="144"/>
      <c r="B227" s="145"/>
      <c r="C227" s="145"/>
      <c r="D227" s="145"/>
      <c r="E227" s="145"/>
      <c r="F227" s="145"/>
      <c r="G227" s="145"/>
      <c r="H227" s="145"/>
      <c r="I227" s="145"/>
      <c r="J227" s="145"/>
      <c r="K227" s="145"/>
      <c r="L227" s="145"/>
      <c r="M227" s="145"/>
      <c r="N227" s="146"/>
    </row>
    <row r="228" spans="1:14">
      <c r="A228" s="144"/>
      <c r="B228" s="145"/>
      <c r="C228" s="145"/>
      <c r="D228" s="145"/>
      <c r="E228" s="145"/>
      <c r="F228" s="145"/>
      <c r="G228" s="145"/>
      <c r="H228" s="145"/>
      <c r="I228" s="145"/>
      <c r="J228" s="145"/>
      <c r="K228" s="145"/>
      <c r="L228" s="145"/>
      <c r="M228" s="145"/>
      <c r="N228" s="146"/>
    </row>
    <row r="229" spans="1:14">
      <c r="A229" s="144"/>
      <c r="B229" s="145"/>
      <c r="C229" s="145"/>
      <c r="D229" s="145"/>
      <c r="E229" s="145"/>
      <c r="F229" s="145"/>
      <c r="G229" s="145"/>
      <c r="H229" s="145"/>
      <c r="I229" s="145"/>
      <c r="J229" s="145"/>
      <c r="K229" s="145"/>
      <c r="L229" s="145"/>
      <c r="M229" s="145"/>
      <c r="N229" s="146"/>
    </row>
    <row r="230" spans="1:14">
      <c r="A230" s="144"/>
      <c r="B230" s="145"/>
      <c r="C230" s="145"/>
      <c r="D230" s="145"/>
      <c r="E230" s="145"/>
      <c r="F230" s="145"/>
      <c r="G230" s="145"/>
      <c r="H230" s="145"/>
      <c r="I230" s="145"/>
      <c r="J230" s="145"/>
      <c r="K230" s="145"/>
      <c r="L230" s="145"/>
      <c r="M230" s="145"/>
      <c r="N230" s="146"/>
    </row>
    <row r="231" spans="1:14">
      <c r="A231" s="144"/>
      <c r="B231" s="145"/>
      <c r="C231" s="145"/>
      <c r="D231" s="145"/>
      <c r="E231" s="145"/>
      <c r="F231" s="145"/>
      <c r="G231" s="145"/>
      <c r="H231" s="145"/>
      <c r="I231" s="145"/>
      <c r="J231" s="145"/>
      <c r="K231" s="145"/>
      <c r="L231" s="145"/>
      <c r="M231" s="145"/>
      <c r="N231" s="146"/>
    </row>
    <row r="232" spans="1:14">
      <c r="A232" s="144"/>
      <c r="B232" s="145"/>
      <c r="C232" s="145"/>
      <c r="D232" s="145"/>
      <c r="E232" s="145"/>
      <c r="F232" s="145"/>
      <c r="G232" s="145"/>
      <c r="H232" s="145"/>
      <c r="I232" s="145"/>
      <c r="J232" s="145"/>
      <c r="K232" s="145"/>
      <c r="L232" s="145"/>
      <c r="M232" s="145"/>
      <c r="N232" s="146"/>
    </row>
    <row r="233" spans="1:14">
      <c r="A233" s="144"/>
      <c r="B233" s="145"/>
      <c r="C233" s="145"/>
      <c r="D233" s="145"/>
      <c r="E233" s="145"/>
      <c r="F233" s="145"/>
      <c r="G233" s="145"/>
      <c r="H233" s="145"/>
      <c r="I233" s="145"/>
      <c r="J233" s="145"/>
      <c r="K233" s="145"/>
      <c r="L233" s="145"/>
      <c r="M233" s="145"/>
      <c r="N233" s="146"/>
    </row>
    <row r="234" spans="1:14">
      <c r="A234" s="144"/>
      <c r="B234" s="145"/>
      <c r="C234" s="145"/>
      <c r="D234" s="145"/>
      <c r="E234" s="145"/>
      <c r="F234" s="145"/>
      <c r="G234" s="145"/>
      <c r="H234" s="145"/>
      <c r="I234" s="145"/>
      <c r="J234" s="145"/>
      <c r="K234" s="145"/>
      <c r="L234" s="145"/>
      <c r="M234" s="145"/>
      <c r="N234" s="146"/>
    </row>
    <row r="235" spans="1:14">
      <c r="A235" s="144"/>
      <c r="B235" s="145"/>
      <c r="C235" s="145"/>
      <c r="D235" s="145"/>
      <c r="E235" s="145"/>
      <c r="F235" s="145"/>
      <c r="G235" s="145"/>
      <c r="H235" s="145"/>
      <c r="I235" s="145"/>
      <c r="J235" s="145"/>
      <c r="K235" s="145"/>
      <c r="L235" s="145"/>
      <c r="M235" s="145"/>
      <c r="N235" s="146"/>
    </row>
    <row r="236" spans="1:14">
      <c r="A236" s="144"/>
      <c r="B236" s="145"/>
      <c r="C236" s="145"/>
      <c r="D236" s="145"/>
      <c r="E236" s="145"/>
      <c r="F236" s="145"/>
      <c r="G236" s="145"/>
      <c r="H236" s="145"/>
      <c r="I236" s="145"/>
      <c r="J236" s="145"/>
      <c r="K236" s="145"/>
      <c r="L236" s="145"/>
      <c r="M236" s="145"/>
      <c r="N236" s="146"/>
    </row>
    <row r="237" spans="1:14">
      <c r="A237" s="144"/>
      <c r="B237" s="145"/>
      <c r="C237" s="145"/>
      <c r="D237" s="145"/>
      <c r="E237" s="145"/>
      <c r="F237" s="145"/>
      <c r="G237" s="145"/>
      <c r="H237" s="145"/>
      <c r="I237" s="145"/>
      <c r="J237" s="145"/>
      <c r="K237" s="145"/>
      <c r="L237" s="145"/>
      <c r="M237" s="145"/>
      <c r="N237" s="146"/>
    </row>
    <row r="238" spans="1:14">
      <c r="A238" s="189"/>
      <c r="B238" s="99"/>
      <c r="C238" s="99"/>
      <c r="D238" s="99"/>
      <c r="E238" s="99"/>
      <c r="F238" s="99"/>
      <c r="G238" s="99"/>
      <c r="H238" s="99"/>
      <c r="I238" s="99"/>
      <c r="J238" s="99"/>
      <c r="K238" s="99"/>
      <c r="L238" s="99"/>
      <c r="M238" s="99"/>
      <c r="N238" s="190"/>
    </row>
    <row r="239" spans="1:14">
      <c r="A239" s="189"/>
      <c r="B239" s="99"/>
      <c r="C239" s="99"/>
      <c r="D239" s="99"/>
      <c r="E239" s="99"/>
      <c r="F239" s="99"/>
      <c r="G239" s="99"/>
      <c r="H239" s="99"/>
      <c r="I239" s="99"/>
      <c r="J239" s="99"/>
      <c r="K239" s="99"/>
      <c r="L239" s="99"/>
      <c r="M239" s="99"/>
      <c r="N239" s="190"/>
    </row>
    <row r="240" spans="1:14">
      <c r="A240" s="189"/>
      <c r="B240" s="99"/>
      <c r="C240" s="99"/>
      <c r="D240" s="99"/>
      <c r="E240" s="99"/>
      <c r="F240" s="99"/>
      <c r="G240" s="99"/>
      <c r="H240" s="99"/>
      <c r="I240" s="99"/>
      <c r="J240" s="99"/>
      <c r="K240" s="99"/>
      <c r="L240" s="99"/>
      <c r="M240" s="99"/>
      <c r="N240" s="190"/>
    </row>
    <row r="241" spans="1:14">
      <c r="A241" s="189"/>
      <c r="B241" s="99"/>
      <c r="C241" s="99"/>
      <c r="D241" s="99"/>
      <c r="E241" s="99"/>
      <c r="F241" s="99"/>
      <c r="G241" s="99"/>
      <c r="H241" s="99"/>
      <c r="I241" s="99"/>
      <c r="J241" s="99"/>
      <c r="K241" s="99"/>
      <c r="L241" s="99"/>
      <c r="M241" s="99"/>
      <c r="N241" s="190"/>
    </row>
    <row r="242" spans="1:14">
      <c r="A242" s="189"/>
      <c r="B242" s="99"/>
      <c r="C242" s="99"/>
      <c r="D242" s="99"/>
      <c r="E242" s="99"/>
      <c r="F242" s="99"/>
      <c r="G242" s="99"/>
      <c r="H242" s="99"/>
      <c r="I242" s="99"/>
      <c r="J242" s="99"/>
      <c r="K242" s="99"/>
      <c r="L242" s="99"/>
      <c r="M242" s="99"/>
      <c r="N242" s="190"/>
    </row>
    <row r="243" spans="1:14">
      <c r="A243" s="189"/>
      <c r="B243" s="99"/>
      <c r="C243" s="99"/>
      <c r="D243" s="99"/>
      <c r="E243" s="99"/>
      <c r="F243" s="99"/>
      <c r="G243" s="99"/>
      <c r="H243" s="99"/>
      <c r="I243" s="99"/>
      <c r="J243" s="99"/>
      <c r="K243" s="99"/>
      <c r="L243" s="99"/>
      <c r="M243" s="99"/>
      <c r="N243" s="190"/>
    </row>
    <row r="244" spans="1:14">
      <c r="A244" s="189"/>
      <c r="B244" s="99"/>
      <c r="C244" s="99"/>
      <c r="D244" s="99"/>
      <c r="E244" s="99"/>
      <c r="F244" s="99"/>
      <c r="G244" s="99"/>
      <c r="H244" s="99"/>
      <c r="I244" s="99"/>
      <c r="J244" s="99"/>
      <c r="K244" s="99"/>
      <c r="L244" s="99"/>
      <c r="M244" s="99"/>
      <c r="N244" s="190"/>
    </row>
    <row r="245" spans="1:14">
      <c r="A245" s="189"/>
      <c r="B245" s="99"/>
      <c r="C245" s="99"/>
      <c r="D245" s="99"/>
      <c r="E245" s="99"/>
      <c r="F245" s="99"/>
      <c r="G245" s="99"/>
      <c r="H245" s="99"/>
      <c r="I245" s="99"/>
      <c r="J245" s="99"/>
      <c r="K245" s="99"/>
      <c r="L245" s="99"/>
      <c r="M245" s="99"/>
      <c r="N245" s="190"/>
    </row>
    <row r="246" spans="1:14">
      <c r="A246" s="189"/>
      <c r="B246" s="99"/>
      <c r="C246" s="99"/>
      <c r="D246" s="99"/>
      <c r="E246" s="99"/>
      <c r="F246" s="99"/>
      <c r="G246" s="99"/>
      <c r="H246" s="99"/>
      <c r="I246" s="99"/>
      <c r="J246" s="99"/>
      <c r="K246" s="99"/>
      <c r="L246" s="99"/>
      <c r="M246" s="99"/>
      <c r="N246" s="190"/>
    </row>
    <row r="247" spans="1:14">
      <c r="A247" s="189"/>
      <c r="B247" s="99"/>
      <c r="C247" s="99"/>
      <c r="D247" s="99"/>
      <c r="E247" s="99"/>
      <c r="F247" s="99"/>
      <c r="G247" s="99"/>
      <c r="H247" s="99"/>
      <c r="I247" s="99"/>
      <c r="J247" s="99"/>
      <c r="K247" s="99"/>
      <c r="L247" s="99"/>
      <c r="M247" s="99"/>
      <c r="N247" s="190"/>
    </row>
    <row r="248" spans="1:14">
      <c r="A248" s="189"/>
      <c r="B248" s="99"/>
      <c r="C248" s="99"/>
      <c r="D248" s="99"/>
      <c r="E248" s="99"/>
      <c r="F248" s="99"/>
      <c r="G248" s="99"/>
      <c r="H248" s="99"/>
      <c r="I248" s="99"/>
      <c r="J248" s="99"/>
      <c r="K248" s="99"/>
      <c r="L248" s="99"/>
      <c r="M248" s="99"/>
      <c r="N248" s="190"/>
    </row>
    <row r="249" spans="1:14">
      <c r="A249" s="189"/>
      <c r="B249" s="99"/>
      <c r="C249" s="99"/>
      <c r="D249" s="99"/>
      <c r="E249" s="99"/>
      <c r="F249" s="99"/>
      <c r="G249" s="99"/>
      <c r="H249" s="99"/>
      <c r="I249" s="99"/>
      <c r="J249" s="99"/>
      <c r="K249" s="99"/>
      <c r="L249" s="99"/>
      <c r="M249" s="99"/>
      <c r="N249" s="190"/>
    </row>
    <row r="250" spans="1:14">
      <c r="A250" s="189"/>
      <c r="B250" s="99"/>
      <c r="C250" s="99"/>
      <c r="D250" s="99"/>
      <c r="E250" s="99"/>
      <c r="F250" s="99"/>
      <c r="G250" s="99"/>
      <c r="H250" s="99"/>
      <c r="I250" s="99"/>
      <c r="J250" s="99"/>
      <c r="K250" s="99"/>
      <c r="L250" s="99"/>
      <c r="M250" s="99"/>
      <c r="N250" s="190"/>
    </row>
    <row r="251" spans="1:14">
      <c r="A251" s="189"/>
      <c r="B251" s="99"/>
      <c r="C251" s="99"/>
      <c r="D251" s="99"/>
      <c r="E251" s="99"/>
      <c r="F251" s="99"/>
      <c r="G251" s="99"/>
      <c r="H251" s="99"/>
      <c r="I251" s="99"/>
      <c r="J251" s="99"/>
      <c r="K251" s="99"/>
      <c r="L251" s="99"/>
      <c r="M251" s="99"/>
      <c r="N251" s="190"/>
    </row>
    <row r="252" spans="1:14">
      <c r="A252" s="189"/>
      <c r="B252" s="99"/>
      <c r="C252" s="99"/>
      <c r="D252" s="99"/>
      <c r="E252" s="99"/>
      <c r="F252" s="99"/>
      <c r="G252" s="99"/>
      <c r="H252" s="99"/>
      <c r="I252" s="99"/>
      <c r="J252" s="99"/>
      <c r="K252" s="99"/>
      <c r="L252" s="99"/>
      <c r="M252" s="99"/>
      <c r="N252" s="190"/>
    </row>
    <row r="253" spans="1:14">
      <c r="A253" s="189"/>
      <c r="B253" s="99"/>
      <c r="C253" s="99"/>
      <c r="D253" s="99"/>
      <c r="E253" s="99"/>
      <c r="F253" s="99"/>
      <c r="G253" s="99"/>
      <c r="H253" s="99"/>
      <c r="I253" s="99"/>
      <c r="J253" s="99"/>
      <c r="K253" s="99"/>
      <c r="L253" s="99"/>
      <c r="M253" s="99"/>
      <c r="N253" s="190"/>
    </row>
    <row r="254" spans="1:14">
      <c r="A254" s="189"/>
      <c r="B254" s="99"/>
      <c r="C254" s="99"/>
      <c r="D254" s="99"/>
      <c r="E254" s="99"/>
      <c r="F254" s="99"/>
      <c r="G254" s="99"/>
      <c r="H254" s="99"/>
      <c r="I254" s="99"/>
      <c r="J254" s="99"/>
      <c r="K254" s="99"/>
      <c r="L254" s="99"/>
      <c r="M254" s="99"/>
      <c r="N254" s="190"/>
    </row>
    <row r="255" spans="1:14" ht="13.5" thickBot="1">
      <c r="A255" s="191"/>
      <c r="B255" s="192"/>
      <c r="C255" s="192"/>
      <c r="D255" s="192"/>
      <c r="E255" s="192"/>
      <c r="F255" s="192"/>
      <c r="G255" s="192"/>
      <c r="H255" s="192"/>
      <c r="I255" s="192"/>
      <c r="J255" s="192"/>
      <c r="K255" s="192"/>
      <c r="L255" s="192"/>
      <c r="M255" s="192"/>
      <c r="N255" s="193"/>
    </row>
    <row r="256" spans="1:14" ht="13.5" thickBot="1">
      <c r="A256" s="305" t="s">
        <v>44</v>
      </c>
      <c r="B256" s="306"/>
      <c r="C256" s="306"/>
      <c r="D256" s="306"/>
      <c r="E256" s="305" t="s">
        <v>63</v>
      </c>
      <c r="F256" s="306"/>
      <c r="G256" s="306"/>
      <c r="H256" s="307"/>
      <c r="I256" s="305" t="s">
        <v>70</v>
      </c>
      <c r="J256" s="307"/>
      <c r="K256" s="305" t="s">
        <v>45</v>
      </c>
      <c r="L256" s="306"/>
      <c r="M256" s="306"/>
      <c r="N256" s="307"/>
    </row>
    <row r="257" spans="1:14" ht="13.5" thickBot="1">
      <c r="A257" s="308" t="s">
        <v>55</v>
      </c>
      <c r="B257" s="309" t="s">
        <v>46</v>
      </c>
      <c r="C257" s="310" t="s">
        <v>47</v>
      </c>
      <c r="D257" s="311" t="s">
        <v>48</v>
      </c>
      <c r="E257" s="312" t="s">
        <v>61</v>
      </c>
      <c r="F257" s="313"/>
      <c r="G257" s="311" t="s">
        <v>62</v>
      </c>
      <c r="H257" s="314"/>
      <c r="I257" s="315" t="s">
        <v>49</v>
      </c>
      <c r="J257" s="316" t="s">
        <v>50</v>
      </c>
      <c r="K257" s="313" t="s">
        <v>51</v>
      </c>
      <c r="L257" s="310" t="s">
        <v>52</v>
      </c>
      <c r="M257" s="309" t="s">
        <v>53</v>
      </c>
      <c r="N257" s="316" t="s">
        <v>54</v>
      </c>
    </row>
    <row r="258" spans="1:14" ht="13.5" thickBot="1">
      <c r="A258" s="317" t="s">
        <v>154</v>
      </c>
      <c r="B258" s="383"/>
      <c r="C258" s="383"/>
      <c r="D258" s="384"/>
      <c r="E258" s="385"/>
      <c r="F258" s="386"/>
      <c r="G258" s="386"/>
      <c r="H258" s="387"/>
      <c r="I258" s="386"/>
      <c r="J258" s="387"/>
      <c r="K258" s="385"/>
      <c r="L258" s="386"/>
      <c r="M258" s="386"/>
      <c r="N258" s="387"/>
    </row>
    <row r="259" spans="1:14">
      <c r="A259" s="107"/>
      <c r="B259" s="108"/>
      <c r="C259" s="69" t="s">
        <v>150</v>
      </c>
      <c r="D259" s="63"/>
      <c r="E259" s="56">
        <v>55</v>
      </c>
      <c r="F259" s="69" t="s">
        <v>69</v>
      </c>
      <c r="G259" s="69">
        <f t="shared" ref="G259" si="8">E259*J259</f>
        <v>220</v>
      </c>
      <c r="H259" s="55" t="s">
        <v>69</v>
      </c>
      <c r="I259" s="96">
        <v>30</v>
      </c>
      <c r="J259" s="57">
        <v>4</v>
      </c>
      <c r="K259" s="56"/>
      <c r="L259" s="67" t="s">
        <v>88</v>
      </c>
      <c r="M259" s="70" t="s">
        <v>58</v>
      </c>
      <c r="N259" s="75" t="s">
        <v>318</v>
      </c>
    </row>
    <row r="260" spans="1:14">
      <c r="A260" s="107"/>
      <c r="B260" s="108"/>
      <c r="C260" s="69" t="s">
        <v>314</v>
      </c>
      <c r="D260" s="63"/>
      <c r="E260" s="56">
        <v>100</v>
      </c>
      <c r="F260" s="69" t="s">
        <v>69</v>
      </c>
      <c r="G260" s="69">
        <v>100</v>
      </c>
      <c r="H260" s="55" t="s">
        <v>69</v>
      </c>
      <c r="I260" s="96"/>
      <c r="J260" s="57"/>
      <c r="K260" s="56"/>
      <c r="L260" s="67"/>
      <c r="M260" s="70" t="s">
        <v>58</v>
      </c>
      <c r="N260" s="75" t="s">
        <v>318</v>
      </c>
    </row>
    <row r="261" spans="1:14">
      <c r="A261" s="107"/>
      <c r="B261" s="108"/>
      <c r="C261" s="69" t="s">
        <v>313</v>
      </c>
      <c r="D261" s="63"/>
      <c r="E261" s="56">
        <v>100</v>
      </c>
      <c r="F261" s="69" t="s">
        <v>69</v>
      </c>
      <c r="G261" s="69">
        <v>100</v>
      </c>
      <c r="H261" s="55" t="s">
        <v>69</v>
      </c>
      <c r="I261" s="96">
        <v>40</v>
      </c>
      <c r="J261" s="57">
        <v>1</v>
      </c>
      <c r="K261" s="56"/>
      <c r="L261" s="67" t="s">
        <v>88</v>
      </c>
      <c r="M261" s="70" t="s">
        <v>58</v>
      </c>
      <c r="N261" s="75" t="s">
        <v>317</v>
      </c>
    </row>
    <row r="262" spans="1:14" ht="13.5" thickBot="1">
      <c r="A262" s="107"/>
      <c r="B262" s="108"/>
      <c r="C262" s="69"/>
      <c r="D262" s="63" t="s">
        <v>68</v>
      </c>
      <c r="E262" s="177">
        <v>12</v>
      </c>
      <c r="F262" s="178" t="s">
        <v>69</v>
      </c>
      <c r="G262" s="178">
        <v>12</v>
      </c>
      <c r="H262" s="179" t="s">
        <v>69</v>
      </c>
      <c r="I262" s="153">
        <v>5</v>
      </c>
      <c r="J262" s="163" t="s">
        <v>315</v>
      </c>
      <c r="K262" s="56"/>
      <c r="L262" s="67" t="s">
        <v>88</v>
      </c>
      <c r="M262" s="70" t="s">
        <v>319</v>
      </c>
      <c r="N262" s="75" t="s">
        <v>316</v>
      </c>
    </row>
    <row r="263" spans="1:14">
      <c r="A263" s="536" t="s">
        <v>13</v>
      </c>
      <c r="B263" s="537"/>
      <c r="C263" s="936"/>
      <c r="D263" s="937"/>
      <c r="E263" s="357">
        <f>SUM(E259:E262)</f>
        <v>267</v>
      </c>
      <c r="F263" s="358" t="s">
        <v>69</v>
      </c>
      <c r="G263" s="358">
        <f>SUM(G259:G262)</f>
        <v>432</v>
      </c>
      <c r="H263" s="359" t="s">
        <v>69</v>
      </c>
      <c r="I263" s="940"/>
      <c r="J263" s="941"/>
      <c r="K263" s="941"/>
      <c r="L263" s="941"/>
      <c r="M263" s="941"/>
      <c r="N263" s="942"/>
    </row>
    <row r="264" spans="1:14" ht="13.5" thickBot="1">
      <c r="A264" s="363" t="s">
        <v>32</v>
      </c>
      <c r="B264" s="364"/>
      <c r="C264" s="938"/>
      <c r="D264" s="939"/>
      <c r="E264" s="233">
        <f>E263*0.2</f>
        <v>53.400000000000006</v>
      </c>
      <c r="F264" s="235" t="s">
        <v>69</v>
      </c>
      <c r="G264" s="235">
        <f>G263*0.2</f>
        <v>86.4</v>
      </c>
      <c r="H264" s="367" t="s">
        <v>69</v>
      </c>
      <c r="I264" s="943"/>
      <c r="J264" s="944"/>
      <c r="K264" s="944"/>
      <c r="L264" s="944"/>
      <c r="M264" s="944"/>
      <c r="N264" s="945"/>
    </row>
    <row r="265" spans="1:14" ht="13.5" thickBot="1">
      <c r="A265" s="946" t="s">
        <v>159</v>
      </c>
      <c r="B265" s="947"/>
      <c r="C265" s="948"/>
      <c r="D265" s="949"/>
      <c r="E265" s="388">
        <f>SUM(E263:E264)</f>
        <v>320.39999999999998</v>
      </c>
      <c r="F265" s="389" t="s">
        <v>69</v>
      </c>
      <c r="G265" s="389">
        <f>SUM(G263:G264)</f>
        <v>518.4</v>
      </c>
      <c r="H265" s="390" t="s">
        <v>69</v>
      </c>
      <c r="I265" s="950"/>
      <c r="J265" s="951"/>
      <c r="K265" s="951"/>
      <c r="L265" s="951"/>
      <c r="M265" s="951"/>
      <c r="N265" s="952"/>
    </row>
    <row r="266" spans="1:14" ht="13.5" thickBot="1">
      <c r="A266" s="317" t="s">
        <v>126</v>
      </c>
      <c r="B266" s="383"/>
      <c r="C266" s="391"/>
      <c r="D266" s="319"/>
      <c r="E266" s="320"/>
      <c r="F266" s="320"/>
      <c r="G266" s="321"/>
      <c r="H266" s="321"/>
      <c r="I266" s="318"/>
      <c r="J266" s="318"/>
      <c r="K266" s="318"/>
      <c r="L266" s="318"/>
      <c r="M266" s="318"/>
      <c r="N266" s="322"/>
    </row>
    <row r="267" spans="1:14">
      <c r="A267" s="141"/>
      <c r="B267" s="142"/>
      <c r="C267" s="142"/>
      <c r="D267" s="142"/>
      <c r="E267" s="142"/>
      <c r="F267" s="142"/>
      <c r="G267" s="142"/>
      <c r="H267" s="142"/>
      <c r="I267" s="142"/>
      <c r="J267" s="142"/>
      <c r="K267" s="142"/>
      <c r="L267" s="142"/>
      <c r="M267" s="142"/>
      <c r="N267" s="143"/>
    </row>
    <row r="268" spans="1:14">
      <c r="A268" s="144"/>
      <c r="B268" s="145"/>
      <c r="C268" s="145"/>
      <c r="D268" s="145"/>
      <c r="E268" s="145"/>
      <c r="F268" s="145"/>
      <c r="G268" s="145"/>
      <c r="H268" s="145"/>
      <c r="I268" s="145"/>
      <c r="J268" s="145"/>
      <c r="K268" s="145"/>
      <c r="L268" s="145"/>
      <c r="M268" s="145"/>
      <c r="N268" s="146"/>
    </row>
    <row r="269" spans="1:14">
      <c r="A269" s="144"/>
      <c r="B269" s="145"/>
      <c r="C269" s="145"/>
      <c r="D269" s="145"/>
      <c r="E269" s="145"/>
      <c r="F269" s="145"/>
      <c r="G269" s="145"/>
      <c r="H269" s="145"/>
      <c r="I269" s="145"/>
      <c r="J269" s="145"/>
      <c r="K269" s="145"/>
      <c r="L269" s="145"/>
      <c r="M269" s="145"/>
      <c r="N269" s="146"/>
    </row>
    <row r="270" spans="1:14">
      <c r="A270" s="144"/>
      <c r="B270" s="145"/>
      <c r="C270" s="145"/>
      <c r="D270" s="145"/>
      <c r="E270" s="145"/>
      <c r="F270" s="145"/>
      <c r="G270" s="145"/>
      <c r="H270" s="145"/>
      <c r="I270" s="145"/>
      <c r="J270" s="145"/>
      <c r="K270" s="145"/>
      <c r="L270" s="145"/>
      <c r="M270" s="145"/>
      <c r="N270" s="146"/>
    </row>
    <row r="271" spans="1:14">
      <c r="A271" s="144"/>
      <c r="B271" s="145"/>
      <c r="C271" s="145"/>
      <c r="D271" s="145"/>
      <c r="E271" s="145"/>
      <c r="F271" s="145"/>
      <c r="G271" s="145"/>
      <c r="H271" s="145"/>
      <c r="I271" s="145"/>
      <c r="J271" s="145"/>
      <c r="K271" s="145"/>
      <c r="L271" s="145"/>
      <c r="M271" s="145"/>
      <c r="N271" s="146"/>
    </row>
    <row r="272" spans="1:14">
      <c r="A272" s="144"/>
      <c r="B272" s="145"/>
      <c r="C272" s="145"/>
      <c r="D272" s="145"/>
      <c r="E272" s="145"/>
      <c r="F272" s="145"/>
      <c r="G272" s="145"/>
      <c r="H272" s="145"/>
      <c r="I272" s="145"/>
      <c r="J272" s="145"/>
      <c r="K272" s="145"/>
      <c r="L272" s="145"/>
      <c r="M272" s="145"/>
      <c r="N272" s="146"/>
    </row>
    <row r="273" spans="1:14">
      <c r="A273" s="144"/>
      <c r="B273" s="145"/>
      <c r="C273" s="145"/>
      <c r="D273" s="145"/>
      <c r="E273" s="145"/>
      <c r="F273" s="145"/>
      <c r="G273" s="145"/>
      <c r="H273" s="145"/>
      <c r="I273" s="145"/>
      <c r="J273" s="145"/>
      <c r="K273" s="145"/>
      <c r="L273" s="145"/>
      <c r="M273" s="145"/>
      <c r="N273" s="146"/>
    </row>
    <row r="274" spans="1:14">
      <c r="A274" s="144"/>
      <c r="B274" s="145"/>
      <c r="C274" s="145"/>
      <c r="D274" s="145"/>
      <c r="E274" s="145"/>
      <c r="F274" s="145"/>
      <c r="G274" s="145"/>
      <c r="H274" s="145"/>
      <c r="I274" s="145"/>
      <c r="J274" s="145"/>
      <c r="K274" s="145"/>
      <c r="L274" s="145"/>
      <c r="M274" s="145"/>
      <c r="N274" s="146"/>
    </row>
    <row r="275" spans="1:14">
      <c r="A275" s="144"/>
      <c r="B275" s="145"/>
      <c r="C275" s="145"/>
      <c r="D275" s="145"/>
      <c r="E275" s="145"/>
      <c r="F275" s="145"/>
      <c r="G275" s="145"/>
      <c r="H275" s="145"/>
      <c r="I275" s="145"/>
      <c r="J275" s="145"/>
      <c r="K275" s="145"/>
      <c r="L275" s="145"/>
      <c r="M275" s="145"/>
      <c r="N275" s="146"/>
    </row>
    <row r="276" spans="1:14">
      <c r="A276" s="144"/>
      <c r="B276" s="145"/>
      <c r="C276" s="145"/>
      <c r="D276" s="145"/>
      <c r="E276" s="145"/>
      <c r="F276" s="145"/>
      <c r="G276" s="145"/>
      <c r="H276" s="145"/>
      <c r="I276" s="145"/>
      <c r="J276" s="145"/>
      <c r="K276" s="145"/>
      <c r="L276" s="145"/>
      <c r="M276" s="145"/>
      <c r="N276" s="146"/>
    </row>
    <row r="277" spans="1:14">
      <c r="A277" s="144"/>
      <c r="B277" s="145"/>
      <c r="C277" s="145"/>
      <c r="D277" s="145"/>
      <c r="E277" s="145"/>
      <c r="F277" s="145"/>
      <c r="G277" s="145"/>
      <c r="H277" s="145"/>
      <c r="I277" s="145"/>
      <c r="J277" s="145"/>
      <c r="K277" s="145"/>
      <c r="L277" s="145"/>
      <c r="M277" s="145"/>
      <c r="N277" s="146"/>
    </row>
    <row r="278" spans="1:14">
      <c r="A278" s="144"/>
      <c r="B278" s="145"/>
      <c r="C278" s="145"/>
      <c r="D278" s="145"/>
      <c r="E278" s="145"/>
      <c r="F278" s="145"/>
      <c r="G278" s="145"/>
      <c r="H278" s="145"/>
      <c r="I278" s="145"/>
      <c r="J278" s="145"/>
      <c r="K278" s="145"/>
      <c r="L278" s="145"/>
      <c r="M278" s="145"/>
      <c r="N278" s="146"/>
    </row>
    <row r="279" spans="1:14">
      <c r="A279" s="144"/>
      <c r="B279" s="145"/>
      <c r="C279" s="145"/>
      <c r="D279" s="145"/>
      <c r="E279" s="145"/>
      <c r="F279" s="145"/>
      <c r="G279" s="145"/>
      <c r="H279" s="145"/>
      <c r="I279" s="145"/>
      <c r="J279" s="145"/>
      <c r="K279" s="145"/>
      <c r="L279" s="145"/>
      <c r="M279" s="145"/>
      <c r="N279" s="146"/>
    </row>
    <row r="280" spans="1:14">
      <c r="A280" s="144"/>
      <c r="B280" s="145"/>
      <c r="C280" s="145"/>
      <c r="D280" s="145"/>
      <c r="E280" s="145"/>
      <c r="F280" s="145"/>
      <c r="G280" s="145"/>
      <c r="H280" s="145"/>
      <c r="I280" s="145"/>
      <c r="J280" s="145"/>
      <c r="K280" s="145"/>
      <c r="L280" s="145"/>
      <c r="M280" s="145"/>
      <c r="N280" s="146"/>
    </row>
    <row r="281" spans="1:14">
      <c r="A281" s="144"/>
      <c r="B281" s="145"/>
      <c r="C281" s="145"/>
      <c r="D281" s="145"/>
      <c r="E281" s="145"/>
      <c r="F281" s="145"/>
      <c r="G281" s="145"/>
      <c r="H281" s="145"/>
      <c r="I281" s="145"/>
      <c r="J281" s="145"/>
      <c r="K281" s="145"/>
      <c r="L281" s="145"/>
      <c r="M281" s="145"/>
      <c r="N281" s="146"/>
    </row>
    <row r="282" spans="1:14">
      <c r="A282" s="144"/>
      <c r="B282" s="145"/>
      <c r="C282" s="145"/>
      <c r="D282" s="145"/>
      <c r="E282" s="145"/>
      <c r="F282" s="145"/>
      <c r="G282" s="145"/>
      <c r="H282" s="145"/>
      <c r="I282" s="145"/>
      <c r="J282" s="145"/>
      <c r="K282" s="145"/>
      <c r="L282" s="145"/>
      <c r="M282" s="145"/>
      <c r="N282" s="146"/>
    </row>
    <row r="283" spans="1:14">
      <c r="A283" s="144"/>
      <c r="B283" s="145"/>
      <c r="C283" s="145"/>
      <c r="D283" s="145"/>
      <c r="E283" s="145"/>
      <c r="F283" s="145"/>
      <c r="G283" s="145"/>
      <c r="H283" s="145"/>
      <c r="I283" s="145"/>
      <c r="J283" s="145"/>
      <c r="K283" s="145"/>
      <c r="L283" s="145"/>
      <c r="M283" s="145"/>
      <c r="N283" s="146"/>
    </row>
    <row r="284" spans="1:14">
      <c r="A284" s="144"/>
      <c r="B284" s="145"/>
      <c r="C284" s="145"/>
      <c r="D284" s="145"/>
      <c r="E284" s="145"/>
      <c r="F284" s="145"/>
      <c r="G284" s="145"/>
      <c r="H284" s="145"/>
      <c r="I284" s="145"/>
      <c r="J284" s="145"/>
      <c r="K284" s="145"/>
      <c r="L284" s="145"/>
      <c r="M284" s="145"/>
      <c r="N284" s="146"/>
    </row>
    <row r="285" spans="1:14">
      <c r="A285" s="144"/>
      <c r="B285" s="145"/>
      <c r="C285" s="145"/>
      <c r="D285" s="145"/>
      <c r="E285" s="145"/>
      <c r="F285" s="145"/>
      <c r="G285" s="145"/>
      <c r="H285" s="145"/>
      <c r="I285" s="145"/>
      <c r="J285" s="145"/>
      <c r="K285" s="145"/>
      <c r="L285" s="145"/>
      <c r="M285" s="145"/>
      <c r="N285" s="146"/>
    </row>
    <row r="286" spans="1:14">
      <c r="A286" s="144"/>
      <c r="B286" s="145"/>
      <c r="C286" s="145"/>
      <c r="D286" s="145"/>
      <c r="E286" s="145"/>
      <c r="F286" s="145"/>
      <c r="G286" s="145"/>
      <c r="H286" s="145"/>
      <c r="I286" s="145"/>
      <c r="J286" s="145"/>
      <c r="K286" s="145"/>
      <c r="L286" s="145"/>
      <c r="M286" s="145"/>
      <c r="N286" s="146"/>
    </row>
    <row r="287" spans="1:14">
      <c r="A287" s="144"/>
      <c r="B287" s="145"/>
      <c r="C287" s="145"/>
      <c r="D287" s="145"/>
      <c r="E287" s="145"/>
      <c r="F287" s="145"/>
      <c r="G287" s="145"/>
      <c r="H287" s="145"/>
      <c r="I287" s="145"/>
      <c r="J287" s="145"/>
      <c r="K287" s="145"/>
      <c r="L287" s="145"/>
      <c r="M287" s="145"/>
      <c r="N287" s="146"/>
    </row>
    <row r="288" spans="1:14">
      <c r="A288" s="144"/>
      <c r="B288" s="145"/>
      <c r="C288" s="145"/>
      <c r="D288" s="145"/>
      <c r="E288" s="145"/>
      <c r="F288" s="145"/>
      <c r="G288" s="145"/>
      <c r="H288" s="145"/>
      <c r="I288" s="145"/>
      <c r="J288" s="145"/>
      <c r="K288" s="145"/>
      <c r="L288" s="145"/>
      <c r="M288" s="145"/>
      <c r="N288" s="146"/>
    </row>
    <row r="289" spans="1:17">
      <c r="A289" s="144"/>
      <c r="B289" s="145"/>
      <c r="C289" s="145"/>
      <c r="D289" s="145"/>
      <c r="E289" s="145"/>
      <c r="F289" s="145"/>
      <c r="G289" s="145"/>
      <c r="H289" s="145"/>
      <c r="I289" s="145"/>
      <c r="J289" s="145"/>
      <c r="K289" s="145"/>
      <c r="L289" s="145"/>
      <c r="M289" s="145"/>
      <c r="N289" s="146"/>
    </row>
    <row r="290" spans="1:17">
      <c r="A290" s="144"/>
      <c r="B290" s="145"/>
      <c r="C290" s="145"/>
      <c r="D290" s="145"/>
      <c r="E290" s="145"/>
      <c r="F290" s="145"/>
      <c r="G290" s="145"/>
      <c r="H290" s="145"/>
      <c r="I290" s="145"/>
      <c r="J290" s="145"/>
      <c r="K290" s="145"/>
      <c r="L290" s="145"/>
      <c r="M290" s="145"/>
      <c r="N290" s="146"/>
    </row>
    <row r="291" spans="1:17">
      <c r="A291" s="144"/>
      <c r="B291" s="145"/>
      <c r="C291" s="145"/>
      <c r="D291" s="145"/>
      <c r="E291" s="145"/>
      <c r="F291" s="145"/>
      <c r="G291" s="145"/>
      <c r="H291" s="145"/>
      <c r="I291" s="145"/>
      <c r="J291" s="145"/>
      <c r="K291" s="145"/>
      <c r="L291" s="145"/>
      <c r="M291" s="145"/>
      <c r="N291" s="146"/>
    </row>
    <row r="292" spans="1:17">
      <c r="A292" s="144"/>
      <c r="B292" s="145"/>
      <c r="C292" s="145"/>
      <c r="D292" s="145"/>
      <c r="E292" s="145"/>
      <c r="F292" s="145"/>
      <c r="G292" s="145"/>
      <c r="H292" s="145"/>
      <c r="I292" s="145"/>
      <c r="J292" s="145"/>
      <c r="K292" s="145"/>
      <c r="L292" s="145"/>
      <c r="M292" s="145"/>
      <c r="N292" s="146"/>
    </row>
    <row r="293" spans="1:17">
      <c r="A293" s="144"/>
      <c r="B293" s="145"/>
      <c r="C293" s="145"/>
      <c r="D293" s="145"/>
      <c r="E293" s="145"/>
      <c r="F293" s="145"/>
      <c r="G293" s="145"/>
      <c r="H293" s="145"/>
      <c r="I293" s="145"/>
      <c r="J293" s="145"/>
      <c r="K293" s="145"/>
      <c r="L293" s="145"/>
      <c r="M293" s="145"/>
      <c r="N293" s="146"/>
    </row>
    <row r="294" spans="1:17">
      <c r="A294" s="144"/>
      <c r="B294" s="145"/>
      <c r="C294" s="145"/>
      <c r="D294" s="145"/>
      <c r="E294" s="145"/>
      <c r="F294" s="145"/>
      <c r="G294" s="145"/>
      <c r="H294" s="145"/>
      <c r="I294" s="145"/>
      <c r="J294" s="145"/>
      <c r="K294" s="145"/>
      <c r="L294" s="145"/>
      <c r="M294" s="145"/>
      <c r="N294" s="146"/>
    </row>
    <row r="295" spans="1:17">
      <c r="A295" s="144"/>
      <c r="B295" s="145"/>
      <c r="C295" s="145"/>
      <c r="D295" s="145"/>
      <c r="E295" s="145"/>
      <c r="F295" s="145"/>
      <c r="G295" s="145"/>
      <c r="H295" s="145"/>
      <c r="I295" s="145"/>
      <c r="J295" s="145"/>
      <c r="K295" s="145"/>
      <c r="L295" s="145"/>
      <c r="M295" s="145"/>
      <c r="N295" s="146"/>
    </row>
    <row r="296" spans="1:17">
      <c r="A296" s="144"/>
      <c r="B296" s="145"/>
      <c r="C296" s="145"/>
      <c r="D296" s="145"/>
      <c r="E296" s="145"/>
      <c r="F296" s="145"/>
      <c r="G296" s="145"/>
      <c r="H296" s="145"/>
      <c r="I296" s="145"/>
      <c r="J296" s="145"/>
      <c r="K296" s="145"/>
      <c r="L296" s="145"/>
      <c r="M296" s="145"/>
      <c r="N296" s="146"/>
    </row>
    <row r="297" spans="1:17">
      <c r="A297" s="144"/>
      <c r="B297" s="145"/>
      <c r="C297" s="145"/>
      <c r="D297" s="145"/>
      <c r="E297" s="145"/>
      <c r="F297" s="145"/>
      <c r="G297" s="145"/>
      <c r="H297" s="145"/>
      <c r="I297" s="145"/>
      <c r="J297" s="145"/>
      <c r="K297" s="145"/>
      <c r="L297" s="145"/>
      <c r="M297" s="145"/>
      <c r="N297" s="146"/>
    </row>
    <row r="298" spans="1:17">
      <c r="A298" s="144"/>
      <c r="B298" s="145"/>
      <c r="C298" s="145"/>
      <c r="D298" s="145"/>
      <c r="E298" s="145"/>
      <c r="F298" s="145"/>
      <c r="G298" s="145"/>
      <c r="H298" s="145"/>
      <c r="I298" s="145"/>
      <c r="J298" s="145"/>
      <c r="K298" s="145"/>
      <c r="L298" s="145"/>
      <c r="M298" s="145"/>
      <c r="N298" s="146"/>
      <c r="O298" s="99"/>
      <c r="P298" s="99"/>
      <c r="Q298" s="99"/>
    </row>
    <row r="299" spans="1:17">
      <c r="A299" s="144"/>
      <c r="B299" s="145"/>
      <c r="C299" s="145"/>
      <c r="D299" s="145"/>
      <c r="E299" s="145"/>
      <c r="F299" s="145"/>
      <c r="G299" s="145"/>
      <c r="H299" s="145"/>
      <c r="I299" s="145"/>
      <c r="J299" s="145"/>
      <c r="K299" s="145"/>
      <c r="L299" s="145"/>
      <c r="M299" s="145"/>
      <c r="N299" s="146"/>
      <c r="O299" s="99"/>
      <c r="P299" s="99"/>
      <c r="Q299" s="99"/>
    </row>
    <row r="300" spans="1:17">
      <c r="A300" s="144"/>
      <c r="B300" s="145"/>
      <c r="C300" s="145"/>
      <c r="D300" s="145"/>
      <c r="E300" s="145"/>
      <c r="F300" s="145"/>
      <c r="G300" s="145"/>
      <c r="H300" s="145"/>
      <c r="I300" s="145"/>
      <c r="J300" s="145"/>
      <c r="K300" s="145"/>
      <c r="L300" s="145"/>
      <c r="M300" s="145"/>
      <c r="N300" s="146"/>
      <c r="O300" s="99"/>
      <c r="P300" s="99"/>
      <c r="Q300" s="99"/>
    </row>
    <row r="301" spans="1:17">
      <c r="A301" s="144"/>
      <c r="B301" s="145"/>
      <c r="C301" s="145"/>
      <c r="D301" s="145"/>
      <c r="E301" s="145"/>
      <c r="F301" s="145"/>
      <c r="G301" s="145"/>
      <c r="H301" s="145"/>
      <c r="I301" s="145"/>
      <c r="J301" s="145"/>
      <c r="K301" s="145"/>
      <c r="L301" s="145"/>
      <c r="M301" s="145"/>
      <c r="N301" s="146"/>
      <c r="O301" s="99"/>
      <c r="P301" s="99"/>
      <c r="Q301" s="99"/>
    </row>
    <row r="302" spans="1:17">
      <c r="A302" s="144"/>
      <c r="B302" s="145"/>
      <c r="C302" s="145"/>
      <c r="D302" s="145"/>
      <c r="E302" s="145"/>
      <c r="F302" s="145"/>
      <c r="G302" s="145"/>
      <c r="H302" s="145"/>
      <c r="I302" s="145"/>
      <c r="J302" s="145"/>
      <c r="K302" s="145"/>
      <c r="L302" s="145"/>
      <c r="M302" s="145"/>
      <c r="N302" s="146"/>
      <c r="O302" s="99"/>
      <c r="P302" s="99"/>
      <c r="Q302" s="99"/>
    </row>
    <row r="303" spans="1:17">
      <c r="A303" s="144"/>
      <c r="B303" s="145"/>
      <c r="C303" s="145"/>
      <c r="D303" s="145"/>
      <c r="E303" s="145"/>
      <c r="F303" s="145"/>
      <c r="G303" s="145"/>
      <c r="H303" s="145"/>
      <c r="I303" s="145"/>
      <c r="J303" s="145"/>
      <c r="K303" s="145"/>
      <c r="L303" s="145"/>
      <c r="M303" s="145"/>
      <c r="N303" s="146"/>
      <c r="O303" s="99"/>
      <c r="P303" s="99"/>
      <c r="Q303" s="99"/>
    </row>
    <row r="304" spans="1:17">
      <c r="A304" s="144"/>
      <c r="B304" s="145"/>
      <c r="C304" s="145"/>
      <c r="D304" s="145"/>
      <c r="E304" s="145"/>
      <c r="F304" s="145"/>
      <c r="G304" s="145"/>
      <c r="H304" s="145"/>
      <c r="I304" s="145"/>
      <c r="J304" s="145"/>
      <c r="K304" s="145"/>
      <c r="L304" s="145"/>
      <c r="M304" s="145"/>
      <c r="N304" s="146"/>
      <c r="O304" s="99"/>
      <c r="P304" s="99"/>
      <c r="Q304" s="99"/>
    </row>
    <row r="305" spans="1:17">
      <c r="A305" s="144"/>
      <c r="B305" s="145"/>
      <c r="C305" s="145"/>
      <c r="D305" s="145"/>
      <c r="E305" s="145"/>
      <c r="F305" s="145"/>
      <c r="G305" s="145"/>
      <c r="H305" s="145"/>
      <c r="I305" s="145"/>
      <c r="J305" s="145"/>
      <c r="K305" s="145"/>
      <c r="L305" s="145"/>
      <c r="M305" s="145"/>
      <c r="N305" s="146"/>
      <c r="O305" s="99"/>
      <c r="P305" s="99"/>
      <c r="Q305" s="99"/>
    </row>
    <row r="306" spans="1:17" ht="13.5" thickBot="1">
      <c r="A306" s="147"/>
      <c r="B306" s="148"/>
      <c r="C306" s="148"/>
      <c r="D306" s="148"/>
      <c r="E306" s="148"/>
      <c r="F306" s="148"/>
      <c r="G306" s="148"/>
      <c r="H306" s="148"/>
      <c r="I306" s="148"/>
      <c r="J306" s="148"/>
      <c r="K306" s="148"/>
      <c r="L306" s="148"/>
      <c r="M306" s="148"/>
      <c r="N306" s="149"/>
      <c r="O306" s="99"/>
      <c r="P306" s="99"/>
      <c r="Q306" s="99"/>
    </row>
    <row r="307" spans="1:17">
      <c r="A307" s="144"/>
      <c r="B307" s="145"/>
      <c r="C307" s="145"/>
      <c r="D307" s="145"/>
      <c r="E307" s="145"/>
      <c r="F307" s="145"/>
      <c r="G307" s="145"/>
      <c r="H307" s="145"/>
      <c r="I307" s="145"/>
      <c r="J307" s="145"/>
      <c r="K307" s="145"/>
      <c r="L307" s="145"/>
      <c r="M307" s="145"/>
      <c r="O307" s="99"/>
      <c r="P307" s="99"/>
      <c r="Q307" s="99"/>
    </row>
    <row r="308" spans="1:17">
      <c r="A308" s="145"/>
      <c r="B308" s="145"/>
      <c r="C308" s="145"/>
      <c r="D308" s="145"/>
      <c r="E308" s="145"/>
      <c r="F308" s="145"/>
      <c r="G308" s="145"/>
      <c r="H308" s="145"/>
      <c r="I308" s="145"/>
      <c r="J308" s="145"/>
      <c r="K308" s="145"/>
      <c r="L308" s="145"/>
      <c r="M308" s="145"/>
      <c r="O308" s="99"/>
      <c r="P308" s="99"/>
      <c r="Q308" s="99"/>
    </row>
    <row r="309" spans="1:17">
      <c r="A309" s="145"/>
      <c r="B309" s="145"/>
      <c r="C309" s="145"/>
      <c r="D309" s="145"/>
      <c r="E309" s="145"/>
      <c r="F309" s="145"/>
      <c r="G309" s="145"/>
      <c r="H309" s="145"/>
      <c r="I309" s="145"/>
      <c r="J309" s="145"/>
      <c r="K309" s="145"/>
      <c r="L309" s="145"/>
      <c r="M309" s="145"/>
      <c r="O309" s="99"/>
      <c r="P309" s="99"/>
      <c r="Q309" s="99"/>
    </row>
    <row r="310" spans="1:17">
      <c r="A310" s="145"/>
      <c r="B310" s="145"/>
      <c r="C310" s="145"/>
      <c r="D310" s="145"/>
      <c r="E310" s="145"/>
      <c r="F310" s="145"/>
      <c r="G310" s="145"/>
      <c r="H310" s="145"/>
      <c r="I310" s="145"/>
      <c r="J310" s="145"/>
      <c r="K310" s="145"/>
      <c r="L310" s="145"/>
      <c r="M310" s="145"/>
      <c r="O310" s="99"/>
      <c r="P310" s="99"/>
      <c r="Q310" s="99"/>
    </row>
    <row r="311" spans="1:17">
      <c r="A311" s="99"/>
      <c r="B311" s="99"/>
      <c r="C311" s="99"/>
      <c r="D311" s="99"/>
      <c r="E311" s="99"/>
      <c r="F311" s="99"/>
      <c r="G311" s="99"/>
      <c r="H311" s="99"/>
      <c r="I311" s="99"/>
      <c r="J311" s="99"/>
      <c r="K311" s="99"/>
      <c r="L311" s="99"/>
      <c r="M311" s="99"/>
      <c r="O311" s="99"/>
      <c r="P311" s="99"/>
      <c r="Q311" s="99"/>
    </row>
    <row r="312" spans="1:17">
      <c r="A312" s="99"/>
      <c r="B312" s="99"/>
      <c r="C312" s="99"/>
      <c r="D312" s="99"/>
      <c r="E312" s="99"/>
      <c r="F312" s="99"/>
      <c r="G312" s="99"/>
      <c r="H312" s="99"/>
      <c r="I312" s="99"/>
      <c r="J312" s="99"/>
      <c r="K312" s="99"/>
      <c r="L312" s="99"/>
      <c r="M312" s="99"/>
      <c r="O312" s="99"/>
      <c r="P312" s="99"/>
      <c r="Q312" s="99"/>
    </row>
    <row r="313" spans="1:17">
      <c r="A313" s="99"/>
      <c r="B313" s="99"/>
      <c r="C313" s="99"/>
      <c r="D313" s="99"/>
      <c r="E313" s="99"/>
      <c r="F313" s="99"/>
      <c r="G313" s="99"/>
      <c r="H313" s="99"/>
      <c r="I313" s="99"/>
      <c r="J313" s="99"/>
      <c r="K313" s="99"/>
      <c r="L313" s="99"/>
      <c r="M313" s="99"/>
    </row>
    <row r="314" spans="1:17">
      <c r="A314" s="99"/>
      <c r="B314" s="99"/>
      <c r="C314" s="99"/>
      <c r="D314" s="99"/>
      <c r="E314" s="99"/>
      <c r="F314" s="99"/>
      <c r="G314" s="99"/>
      <c r="H314" s="99"/>
      <c r="I314" s="99"/>
      <c r="J314" s="99"/>
      <c r="K314" s="99"/>
      <c r="L314" s="99"/>
      <c r="M314" s="99"/>
    </row>
    <row r="315" spans="1:17">
      <c r="A315" s="99"/>
      <c r="B315" s="99"/>
      <c r="C315" s="99"/>
      <c r="D315" s="99"/>
      <c r="E315" s="99"/>
      <c r="F315" s="99"/>
      <c r="G315" s="99"/>
      <c r="H315" s="99"/>
      <c r="I315" s="99"/>
      <c r="J315" s="99"/>
      <c r="K315" s="99"/>
      <c r="L315" s="99"/>
      <c r="M315" s="99"/>
      <c r="N315" s="99"/>
    </row>
    <row r="316" spans="1:17">
      <c r="A316" s="99"/>
      <c r="B316" s="99"/>
      <c r="C316" s="99"/>
      <c r="D316" s="99"/>
      <c r="E316" s="99"/>
      <c r="F316" s="99"/>
      <c r="G316" s="99"/>
      <c r="H316" s="99"/>
      <c r="I316" s="99"/>
      <c r="J316" s="99"/>
      <c r="K316" s="99"/>
      <c r="L316" s="99"/>
      <c r="M316" s="99"/>
      <c r="N316" s="99"/>
    </row>
    <row r="317" spans="1:17">
      <c r="A317" s="99"/>
      <c r="B317" s="99"/>
      <c r="C317" s="99"/>
      <c r="D317" s="99"/>
      <c r="E317" s="99"/>
      <c r="F317" s="99"/>
      <c r="G317" s="99"/>
      <c r="H317" s="99"/>
      <c r="I317" s="99"/>
      <c r="J317" s="99"/>
      <c r="K317" s="99"/>
      <c r="L317" s="99"/>
      <c r="M317" s="99"/>
      <c r="N317" s="99"/>
    </row>
    <row r="318" spans="1:17">
      <c r="A318" s="99"/>
      <c r="B318" s="99"/>
      <c r="C318" s="99"/>
      <c r="D318" s="99"/>
      <c r="E318" s="99"/>
      <c r="F318" s="99"/>
      <c r="G318" s="99"/>
      <c r="H318" s="99"/>
      <c r="I318" s="99"/>
      <c r="J318" s="99"/>
      <c r="K318" s="99"/>
      <c r="L318" s="99"/>
      <c r="M318" s="99"/>
      <c r="N318" s="99"/>
    </row>
    <row r="319" spans="1:17">
      <c r="A319" s="99"/>
      <c r="B319" s="99"/>
      <c r="C319" s="99"/>
      <c r="D319" s="99"/>
      <c r="E319" s="99"/>
      <c r="F319" s="99"/>
      <c r="G319" s="99"/>
      <c r="H319" s="99"/>
      <c r="I319" s="99"/>
      <c r="J319" s="99"/>
      <c r="K319" s="99"/>
      <c r="L319" s="99"/>
      <c r="M319" s="99"/>
      <c r="N319" s="99"/>
    </row>
    <row r="320" spans="1:17">
      <c r="A320" s="99"/>
      <c r="B320" s="99"/>
      <c r="C320" s="99"/>
      <c r="D320" s="99"/>
      <c r="E320" s="99"/>
      <c r="F320" s="99"/>
      <c r="G320" s="99"/>
      <c r="H320" s="99"/>
      <c r="I320" s="99"/>
      <c r="J320" s="99"/>
      <c r="K320" s="99"/>
      <c r="L320" s="99"/>
      <c r="M320" s="99"/>
      <c r="N320" s="99"/>
    </row>
    <row r="321" spans="1:14">
      <c r="A321" s="99"/>
      <c r="B321" s="99"/>
      <c r="C321" s="99"/>
      <c r="D321" s="99"/>
      <c r="E321" s="99"/>
      <c r="F321" s="99"/>
      <c r="G321" s="99"/>
      <c r="H321" s="99"/>
      <c r="I321" s="99"/>
      <c r="J321" s="99"/>
      <c r="K321" s="99"/>
      <c r="L321" s="99"/>
      <c r="M321" s="99"/>
      <c r="N321" s="99"/>
    </row>
  </sheetData>
  <mergeCells count="43">
    <mergeCell ref="A1:D1"/>
    <mergeCell ref="E1:H1"/>
    <mergeCell ref="I1:J1"/>
    <mergeCell ref="K1:N1"/>
    <mergeCell ref="E2:F2"/>
    <mergeCell ref="G2:H2"/>
    <mergeCell ref="A24:N24"/>
    <mergeCell ref="E3:F3"/>
    <mergeCell ref="G3:H3"/>
    <mergeCell ref="A17:B17"/>
    <mergeCell ref="C17:D18"/>
    <mergeCell ref="I17:N18"/>
    <mergeCell ref="I76:N77"/>
    <mergeCell ref="E41:H41"/>
    <mergeCell ref="I41:J41"/>
    <mergeCell ref="K41:N41"/>
    <mergeCell ref="G44:H44"/>
    <mergeCell ref="G53:H53"/>
    <mergeCell ref="A265:B265"/>
    <mergeCell ref="C265:D265"/>
    <mergeCell ref="I265:N265"/>
    <mergeCell ref="A21:N21"/>
    <mergeCell ref="A163:B163"/>
    <mergeCell ref="C163:D163"/>
    <mergeCell ref="A78:B78"/>
    <mergeCell ref="C78:D78"/>
    <mergeCell ref="I78:N78"/>
    <mergeCell ref="A80:B80"/>
    <mergeCell ref="A81:N94"/>
    <mergeCell ref="G57:H57"/>
    <mergeCell ref="G65:H65"/>
    <mergeCell ref="G72:H72"/>
    <mergeCell ref="A76:B76"/>
    <mergeCell ref="C76:D77"/>
    <mergeCell ref="E154:H154"/>
    <mergeCell ref="I154:J154"/>
    <mergeCell ref="K154:N154"/>
    <mergeCell ref="C263:D264"/>
    <mergeCell ref="I263:N264"/>
    <mergeCell ref="A207:N207"/>
    <mergeCell ref="I175:J175"/>
    <mergeCell ref="K175:N175"/>
    <mergeCell ref="E175:H175"/>
  </mergeCells>
  <pageMargins left="0.75" right="0.75" top="1" bottom="1" header="0" footer="0"/>
  <pageSetup paperSize="8" orientation="landscape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11"/>
  <sheetViews>
    <sheetView tabSelected="1" zoomScale="90" zoomScaleNormal="90" workbookViewId="0">
      <selection activeCell="T9" sqref="T9"/>
    </sheetView>
  </sheetViews>
  <sheetFormatPr baseColWidth="10" defaultRowHeight="12.75"/>
  <cols>
    <col min="1" max="1" width="21.42578125" customWidth="1"/>
    <col min="2" max="2" width="23" bestFit="1" customWidth="1"/>
    <col min="3" max="3" width="24.42578125" customWidth="1"/>
    <col min="4" max="4" width="19.5703125" bestFit="1" customWidth="1"/>
    <col min="5" max="5" width="12.85546875" bestFit="1" customWidth="1"/>
    <col min="6" max="6" width="3.28515625" bestFit="1" customWidth="1"/>
    <col min="7" max="7" width="9.7109375" customWidth="1"/>
    <col min="8" max="8" width="3.85546875" bestFit="1" customWidth="1"/>
    <col min="9" max="9" width="11.42578125" bestFit="1" customWidth="1"/>
    <col min="10" max="10" width="12.28515625" customWidth="1"/>
    <col min="11" max="11" width="17.5703125" customWidth="1"/>
    <col min="12" max="12" width="16.42578125" bestFit="1" customWidth="1"/>
    <col min="13" max="13" width="13.7109375" customWidth="1"/>
    <col min="14" max="14" width="11.28515625" bestFit="1" customWidth="1"/>
  </cols>
  <sheetData>
    <row r="1" spans="1:14">
      <c r="A1" s="885" t="s">
        <v>44</v>
      </c>
      <c r="B1" s="886"/>
      <c r="C1" s="886"/>
      <c r="D1" s="886"/>
      <c r="E1" s="893" t="s">
        <v>63</v>
      </c>
      <c r="F1" s="891"/>
      <c r="G1" s="891"/>
      <c r="H1" s="892"/>
      <c r="I1" s="891" t="s">
        <v>70</v>
      </c>
      <c r="J1" s="892"/>
      <c r="K1" s="885" t="s">
        <v>45</v>
      </c>
      <c r="L1" s="886"/>
      <c r="M1" s="886"/>
      <c r="N1" s="887"/>
    </row>
    <row r="2" spans="1:14" ht="13.5" thickBot="1">
      <c r="A2" s="233" t="s">
        <v>55</v>
      </c>
      <c r="B2" s="234" t="s">
        <v>46</v>
      </c>
      <c r="C2" s="235" t="s">
        <v>47</v>
      </c>
      <c r="D2" s="236" t="s">
        <v>48</v>
      </c>
      <c r="E2" s="888" t="s">
        <v>61</v>
      </c>
      <c r="F2" s="889"/>
      <c r="G2" s="889" t="s">
        <v>62</v>
      </c>
      <c r="H2" s="890"/>
      <c r="I2" s="237" t="s">
        <v>49</v>
      </c>
      <c r="J2" s="238" t="s">
        <v>50</v>
      </c>
      <c r="K2" s="755" t="s">
        <v>51</v>
      </c>
      <c r="L2" s="756" t="s">
        <v>52</v>
      </c>
      <c r="M2" s="241" t="s">
        <v>101</v>
      </c>
      <c r="N2" s="757" t="s">
        <v>102</v>
      </c>
    </row>
    <row r="3" spans="1:14">
      <c r="A3" s="216" t="s">
        <v>1</v>
      </c>
      <c r="B3" s="217"/>
      <c r="C3" s="217"/>
      <c r="D3" s="218"/>
      <c r="E3" s="881"/>
      <c r="F3" s="882"/>
      <c r="G3" s="883"/>
      <c r="H3" s="884"/>
      <c r="I3" s="219"/>
      <c r="J3" s="220"/>
      <c r="K3" s="221"/>
      <c r="L3" s="217"/>
      <c r="M3" s="217"/>
      <c r="N3" s="222"/>
    </row>
    <row r="4" spans="1:14" ht="24" customHeight="1">
      <c r="A4" s="60"/>
      <c r="B4" s="61"/>
      <c r="C4" s="62" t="s">
        <v>66</v>
      </c>
      <c r="D4" s="79" t="s">
        <v>67</v>
      </c>
      <c r="E4" s="164">
        <v>20</v>
      </c>
      <c r="F4" s="165" t="s">
        <v>69</v>
      </c>
      <c r="G4" s="161">
        <v>20</v>
      </c>
      <c r="H4" s="162" t="s">
        <v>69</v>
      </c>
      <c r="I4" s="152">
        <v>1</v>
      </c>
      <c r="J4" s="163">
        <v>1</v>
      </c>
      <c r="K4" s="66" t="s">
        <v>339</v>
      </c>
      <c r="L4" s="67" t="s">
        <v>59</v>
      </c>
      <c r="M4" s="67" t="s">
        <v>59</v>
      </c>
      <c r="N4" s="68" t="s">
        <v>57</v>
      </c>
    </row>
    <row r="5" spans="1:14" ht="33.75">
      <c r="A5" s="76"/>
      <c r="B5" s="64"/>
      <c r="C5" s="62" t="s">
        <v>342</v>
      </c>
      <c r="D5" s="79"/>
      <c r="E5" s="157">
        <v>8</v>
      </c>
      <c r="F5" s="158" t="s">
        <v>69</v>
      </c>
      <c r="G5" s="159">
        <f t="shared" ref="G5:G12" si="0" xml:space="preserve"> E5*J5</f>
        <v>8</v>
      </c>
      <c r="H5" s="160" t="s">
        <v>69</v>
      </c>
      <c r="I5" s="152">
        <v>3</v>
      </c>
      <c r="J5" s="163">
        <v>1</v>
      </c>
      <c r="K5" s="128" t="s">
        <v>73</v>
      </c>
      <c r="L5" s="67" t="s">
        <v>59</v>
      </c>
      <c r="M5" s="67" t="s">
        <v>59</v>
      </c>
      <c r="N5" s="68" t="s">
        <v>57</v>
      </c>
    </row>
    <row r="6" spans="1:14">
      <c r="A6" s="76"/>
      <c r="B6" s="64"/>
      <c r="C6" s="62" t="s">
        <v>5</v>
      </c>
      <c r="D6" s="79"/>
      <c r="E6" s="157">
        <v>6</v>
      </c>
      <c r="F6" s="158" t="s">
        <v>69</v>
      </c>
      <c r="G6" s="159">
        <f t="shared" si="0"/>
        <v>6</v>
      </c>
      <c r="H6" s="160" t="s">
        <v>69</v>
      </c>
      <c r="I6" s="152">
        <v>3</v>
      </c>
      <c r="J6" s="163">
        <v>1</v>
      </c>
      <c r="K6" s="71" t="s">
        <v>74</v>
      </c>
      <c r="L6" s="67" t="s">
        <v>59</v>
      </c>
      <c r="M6" s="67" t="s">
        <v>59</v>
      </c>
      <c r="N6" s="68" t="s">
        <v>57</v>
      </c>
    </row>
    <row r="7" spans="1:14" ht="22.5">
      <c r="A7" s="76"/>
      <c r="B7" s="64"/>
      <c r="C7" s="62" t="s">
        <v>341</v>
      </c>
      <c r="D7" s="79"/>
      <c r="E7" s="164">
        <v>20</v>
      </c>
      <c r="F7" s="165" t="s">
        <v>69</v>
      </c>
      <c r="G7" s="161">
        <v>20</v>
      </c>
      <c r="H7" s="162" t="s">
        <v>69</v>
      </c>
      <c r="I7" s="152">
        <v>6</v>
      </c>
      <c r="J7" s="163">
        <v>2</v>
      </c>
      <c r="K7" s="66" t="s">
        <v>339</v>
      </c>
      <c r="L7" s="67" t="s">
        <v>59</v>
      </c>
      <c r="M7" s="67" t="s">
        <v>59</v>
      </c>
      <c r="N7" s="68" t="s">
        <v>57</v>
      </c>
    </row>
    <row r="8" spans="1:14">
      <c r="A8" s="76"/>
      <c r="B8" s="64"/>
      <c r="C8" s="62" t="s">
        <v>343</v>
      </c>
      <c r="D8" s="79"/>
      <c r="E8" s="164"/>
      <c r="F8" s="165"/>
      <c r="G8" s="161"/>
      <c r="H8" s="162"/>
      <c r="I8" s="152"/>
      <c r="J8" s="163"/>
      <c r="K8" s="66"/>
      <c r="L8" s="67"/>
      <c r="M8" s="67"/>
      <c r="N8" s="68"/>
    </row>
    <row r="9" spans="1:14" ht="22.5">
      <c r="A9" s="76"/>
      <c r="B9" s="64"/>
      <c r="C9" s="62" t="s">
        <v>340</v>
      </c>
      <c r="D9" s="79"/>
      <c r="E9" s="164">
        <v>20</v>
      </c>
      <c r="F9" s="165" t="s">
        <v>69</v>
      </c>
      <c r="G9" s="161">
        <v>20</v>
      </c>
      <c r="H9" s="162" t="s">
        <v>69</v>
      </c>
      <c r="I9" s="152">
        <v>6</v>
      </c>
      <c r="J9" s="163">
        <v>2</v>
      </c>
      <c r="K9" s="66" t="s">
        <v>339</v>
      </c>
      <c r="L9" s="67" t="s">
        <v>59</v>
      </c>
      <c r="M9" s="67" t="s">
        <v>59</v>
      </c>
      <c r="N9" s="68" t="s">
        <v>57</v>
      </c>
    </row>
    <row r="10" spans="1:14" ht="22.5">
      <c r="A10" s="76"/>
      <c r="B10" s="64"/>
      <c r="C10" s="62" t="s">
        <v>11</v>
      </c>
      <c r="D10" s="83"/>
      <c r="E10" s="164">
        <v>6</v>
      </c>
      <c r="F10" s="165" t="s">
        <v>69</v>
      </c>
      <c r="G10" s="161">
        <v>6</v>
      </c>
      <c r="H10" s="162" t="s">
        <v>69</v>
      </c>
      <c r="I10" s="152">
        <v>4</v>
      </c>
      <c r="J10" s="163" t="s">
        <v>337</v>
      </c>
      <c r="K10" s="129" t="s">
        <v>338</v>
      </c>
      <c r="L10" s="67" t="s">
        <v>60</v>
      </c>
      <c r="M10" s="67" t="s">
        <v>60</v>
      </c>
      <c r="N10" s="68" t="s">
        <v>57</v>
      </c>
    </row>
    <row r="11" spans="1:14" ht="22.5">
      <c r="A11" s="76"/>
      <c r="B11" s="64"/>
      <c r="C11" s="62" t="s">
        <v>12</v>
      </c>
      <c r="D11" s="79"/>
      <c r="E11" s="164">
        <v>12</v>
      </c>
      <c r="F11" s="165" t="s">
        <v>69</v>
      </c>
      <c r="G11" s="161">
        <f t="shared" si="0"/>
        <v>12</v>
      </c>
      <c r="H11" s="162" t="s">
        <v>69</v>
      </c>
      <c r="I11" s="152">
        <v>3</v>
      </c>
      <c r="J11" s="163">
        <v>1</v>
      </c>
      <c r="K11" s="71" t="s">
        <v>78</v>
      </c>
      <c r="L11" s="67" t="s">
        <v>60</v>
      </c>
      <c r="M11" s="67" t="s">
        <v>60</v>
      </c>
      <c r="N11" s="68" t="s">
        <v>57</v>
      </c>
    </row>
    <row r="12" spans="1:14" ht="23.25" thickBot="1">
      <c r="A12" s="77"/>
      <c r="B12" s="72"/>
      <c r="C12" s="78" t="s">
        <v>0</v>
      </c>
      <c r="D12" s="84"/>
      <c r="E12" s="167">
        <v>3</v>
      </c>
      <c r="F12" s="168" t="s">
        <v>69</v>
      </c>
      <c r="G12" s="169">
        <f t="shared" si="0"/>
        <v>3</v>
      </c>
      <c r="H12" s="170" t="s">
        <v>69</v>
      </c>
      <c r="I12" s="175">
        <v>3</v>
      </c>
      <c r="J12" s="176">
        <v>1</v>
      </c>
      <c r="K12" s="73" t="s">
        <v>79</v>
      </c>
      <c r="L12" s="74" t="s">
        <v>60</v>
      </c>
      <c r="M12" s="74" t="s">
        <v>60</v>
      </c>
      <c r="N12" s="75" t="s">
        <v>57</v>
      </c>
    </row>
    <row r="13" spans="1:14">
      <c r="A13" s="928" t="s">
        <v>13</v>
      </c>
      <c r="B13" s="929"/>
      <c r="C13" s="924"/>
      <c r="D13" s="925"/>
      <c r="E13" s="243">
        <f>SUM(E4:E12)</f>
        <v>95</v>
      </c>
      <c r="F13" s="244" t="s">
        <v>69</v>
      </c>
      <c r="G13" s="245">
        <f>SUM(G4:G12)</f>
        <v>95</v>
      </c>
      <c r="H13" s="246" t="s">
        <v>69</v>
      </c>
      <c r="I13" s="898"/>
      <c r="J13" s="899"/>
      <c r="K13" s="899"/>
      <c r="L13" s="899"/>
      <c r="M13" s="899"/>
      <c r="N13" s="900"/>
    </row>
    <row r="14" spans="1:14" ht="13.5" thickBot="1">
      <c r="A14" s="247" t="s">
        <v>32</v>
      </c>
      <c r="B14" s="248"/>
      <c r="C14" s="926"/>
      <c r="D14" s="927"/>
      <c r="E14" s="249">
        <f>E13*0.2</f>
        <v>19</v>
      </c>
      <c r="F14" s="250" t="s">
        <v>69</v>
      </c>
      <c r="G14" s="251">
        <f>G13*0.2</f>
        <v>19</v>
      </c>
      <c r="H14" s="252" t="s">
        <v>69</v>
      </c>
      <c r="I14" s="901"/>
      <c r="J14" s="902"/>
      <c r="K14" s="902"/>
      <c r="L14" s="902"/>
      <c r="M14" s="902"/>
      <c r="N14" s="903"/>
    </row>
    <row r="15" spans="1:14" ht="13.5" thickBot="1">
      <c r="A15" s="223" t="s">
        <v>157</v>
      </c>
      <c r="B15" s="224"/>
      <c r="C15" s="225"/>
      <c r="D15" s="226"/>
      <c r="E15" s="227">
        <f>SUM(E13:E14)</f>
        <v>114</v>
      </c>
      <c r="F15" s="228" t="s">
        <v>69</v>
      </c>
      <c r="G15" s="228">
        <f>SUM(G13:G14)</f>
        <v>114</v>
      </c>
      <c r="H15" s="229" t="s">
        <v>69</v>
      </c>
      <c r="I15" s="230"/>
      <c r="J15" s="231"/>
      <c r="K15" s="231"/>
      <c r="L15" s="231"/>
      <c r="M15" s="231"/>
      <c r="N15" s="232"/>
    </row>
    <row r="16" spans="1:14" ht="13.5" thickBot="1"/>
    <row r="17" spans="1:14" ht="16.5" thickBot="1">
      <c r="A17" s="1013" t="s">
        <v>158</v>
      </c>
      <c r="B17" s="1014"/>
      <c r="C17" s="1014"/>
      <c r="D17" s="1014"/>
      <c r="E17" s="1014"/>
      <c r="F17" s="1014"/>
      <c r="G17" s="1014"/>
      <c r="H17" s="1014"/>
      <c r="I17" s="1014"/>
      <c r="J17" s="1014"/>
      <c r="K17" s="1014"/>
      <c r="L17" s="1014"/>
      <c r="M17" s="1014"/>
      <c r="N17" s="1015"/>
    </row>
    <row r="18" spans="1:14">
      <c r="A18" s="762" t="s">
        <v>44</v>
      </c>
      <c r="B18" s="763"/>
      <c r="C18" s="763"/>
      <c r="D18" s="763"/>
      <c r="E18" s="770" t="s">
        <v>63</v>
      </c>
      <c r="F18" s="768"/>
      <c r="G18" s="768"/>
      <c r="H18" s="769"/>
      <c r="I18" s="768" t="s">
        <v>70</v>
      </c>
      <c r="J18" s="769"/>
      <c r="K18" s="762" t="s">
        <v>45</v>
      </c>
      <c r="L18" s="763"/>
      <c r="M18" s="763"/>
      <c r="N18" s="764"/>
    </row>
    <row r="19" spans="1:14" ht="13.5" thickBot="1">
      <c r="A19" s="233" t="s">
        <v>55</v>
      </c>
      <c r="B19" s="234" t="s">
        <v>46</v>
      </c>
      <c r="C19" s="235" t="s">
        <v>47</v>
      </c>
      <c r="D19" s="236" t="s">
        <v>48</v>
      </c>
      <c r="E19" s="765" t="s">
        <v>61</v>
      </c>
      <c r="F19" s="766"/>
      <c r="G19" s="766" t="s">
        <v>62</v>
      </c>
      <c r="H19" s="767"/>
      <c r="I19" s="237" t="s">
        <v>49</v>
      </c>
      <c r="J19" s="238" t="s">
        <v>50</v>
      </c>
      <c r="K19" s="765" t="s">
        <v>51</v>
      </c>
      <c r="L19" s="766" t="s">
        <v>212</v>
      </c>
      <c r="M19" s="241" t="s">
        <v>101</v>
      </c>
      <c r="N19" s="767" t="s">
        <v>102</v>
      </c>
    </row>
    <row r="20" spans="1:14" ht="13.5" thickBot="1">
      <c r="A20" s="1021" t="s">
        <v>363</v>
      </c>
      <c r="B20" s="1022"/>
      <c r="C20" s="1022"/>
      <c r="D20" s="1022"/>
      <c r="E20" s="1022"/>
      <c r="F20" s="1022"/>
      <c r="G20" s="1022"/>
      <c r="H20" s="1022"/>
      <c r="I20" s="1022"/>
      <c r="J20" s="1022"/>
      <c r="K20" s="1022"/>
      <c r="L20" s="1022"/>
      <c r="M20" s="1022"/>
      <c r="N20" s="1023"/>
    </row>
    <row r="21" spans="1:14" ht="22.5">
      <c r="A21" s="127"/>
      <c r="B21" s="93"/>
      <c r="C21" s="89" t="s">
        <v>344</v>
      </c>
      <c r="D21" s="197"/>
      <c r="E21" s="159">
        <v>235</v>
      </c>
      <c r="F21" s="158" t="s">
        <v>69</v>
      </c>
      <c r="G21" s="159">
        <f>E21*J21</f>
        <v>235</v>
      </c>
      <c r="H21" s="160" t="s">
        <v>69</v>
      </c>
      <c r="I21" s="150">
        <v>235</v>
      </c>
      <c r="J21" s="151">
        <v>1</v>
      </c>
      <c r="K21" s="88" t="s">
        <v>83</v>
      </c>
      <c r="L21" s="92" t="s">
        <v>60</v>
      </c>
      <c r="M21" s="92" t="s">
        <v>60</v>
      </c>
      <c r="N21" s="85" t="s">
        <v>80</v>
      </c>
    </row>
    <row r="22" spans="1:14" ht="22.5">
      <c r="A22" s="127"/>
      <c r="B22" s="93"/>
      <c r="C22" s="89" t="s">
        <v>375</v>
      </c>
      <c r="D22" s="197"/>
      <c r="E22" s="159">
        <v>60</v>
      </c>
      <c r="F22" s="158" t="s">
        <v>69</v>
      </c>
      <c r="G22" s="161">
        <f>E22</f>
        <v>60</v>
      </c>
      <c r="H22" s="162" t="s">
        <v>69</v>
      </c>
      <c r="I22" s="152">
        <f>G22/3</f>
        <v>20</v>
      </c>
      <c r="J22" s="163" t="s">
        <v>377</v>
      </c>
      <c r="K22" s="67" t="s">
        <v>376</v>
      </c>
      <c r="L22" s="67" t="s">
        <v>60</v>
      </c>
      <c r="M22" s="67" t="s">
        <v>60</v>
      </c>
      <c r="N22" s="68" t="s">
        <v>57</v>
      </c>
    </row>
    <row r="23" spans="1:14" ht="22.5">
      <c r="A23" s="127"/>
      <c r="B23" s="93"/>
      <c r="C23" s="52" t="s">
        <v>372</v>
      </c>
      <c r="D23" s="198"/>
      <c r="E23" s="159">
        <v>35</v>
      </c>
      <c r="F23" s="158" t="s">
        <v>69</v>
      </c>
      <c r="G23" s="161">
        <f>E23</f>
        <v>35</v>
      </c>
      <c r="H23" s="162" t="s">
        <v>69</v>
      </c>
      <c r="I23" s="152">
        <v>15</v>
      </c>
      <c r="J23" s="163" t="s">
        <v>374</v>
      </c>
      <c r="K23" s="67" t="s">
        <v>312</v>
      </c>
      <c r="L23" s="67" t="s">
        <v>60</v>
      </c>
      <c r="M23" s="67" t="s">
        <v>60</v>
      </c>
      <c r="N23" s="68" t="s">
        <v>57</v>
      </c>
    </row>
    <row r="24" spans="1:14" ht="22.5">
      <c r="A24" s="56"/>
      <c r="B24" s="53"/>
      <c r="C24" s="52" t="s">
        <v>371</v>
      </c>
      <c r="D24" s="198"/>
      <c r="E24" s="159">
        <v>60</v>
      </c>
      <c r="F24" s="158" t="s">
        <v>69</v>
      </c>
      <c r="G24" s="161">
        <f>E24</f>
        <v>60</v>
      </c>
      <c r="H24" s="162" t="s">
        <v>69</v>
      </c>
      <c r="I24" s="152">
        <v>15</v>
      </c>
      <c r="J24" s="163" t="s">
        <v>373</v>
      </c>
      <c r="K24" s="67" t="s">
        <v>312</v>
      </c>
      <c r="L24" s="67" t="s">
        <v>60</v>
      </c>
      <c r="M24" s="67" t="s">
        <v>60</v>
      </c>
      <c r="N24" s="68" t="s">
        <v>57</v>
      </c>
    </row>
    <row r="25" spans="1:14" ht="22.5">
      <c r="A25" s="56"/>
      <c r="B25" s="53"/>
      <c r="C25" s="52" t="s">
        <v>25</v>
      </c>
      <c r="D25" s="198"/>
      <c r="E25" s="161">
        <f>706-185</f>
        <v>521</v>
      </c>
      <c r="F25" s="165" t="s">
        <v>69</v>
      </c>
      <c r="G25" s="166">
        <f xml:space="preserve"> E25*J25</f>
        <v>521</v>
      </c>
      <c r="H25" s="162" t="s">
        <v>69</v>
      </c>
      <c r="I25" s="153">
        <v>500</v>
      </c>
      <c r="J25" s="154">
        <v>1</v>
      </c>
      <c r="K25" s="58" t="s">
        <v>84</v>
      </c>
      <c r="L25" s="67" t="s">
        <v>60</v>
      </c>
      <c r="M25" s="67" t="s">
        <v>60</v>
      </c>
      <c r="N25" s="68" t="s">
        <v>127</v>
      </c>
    </row>
    <row r="26" spans="1:14" ht="22.5">
      <c r="A26" s="56"/>
      <c r="B26" s="53"/>
      <c r="C26" s="52" t="s">
        <v>26</v>
      </c>
      <c r="D26" s="198"/>
      <c r="E26" s="161">
        <v>185</v>
      </c>
      <c r="F26" s="165" t="s">
        <v>69</v>
      </c>
      <c r="G26" s="159">
        <v>185</v>
      </c>
      <c r="H26" s="160" t="s">
        <v>69</v>
      </c>
      <c r="I26" s="153">
        <v>45</v>
      </c>
      <c r="J26" s="154">
        <v>1</v>
      </c>
      <c r="K26" s="58"/>
      <c r="L26" s="67" t="s">
        <v>60</v>
      </c>
      <c r="M26" s="67" t="s">
        <v>60</v>
      </c>
      <c r="N26" s="68" t="s">
        <v>127</v>
      </c>
    </row>
    <row r="27" spans="1:14" ht="34.5" thickBot="1">
      <c r="A27" s="91"/>
      <c r="B27" s="54"/>
      <c r="C27" s="90" t="s">
        <v>273</v>
      </c>
      <c r="D27" s="199"/>
      <c r="E27" s="169">
        <v>18</v>
      </c>
      <c r="F27" s="168" t="s">
        <v>69</v>
      </c>
      <c r="G27" s="169">
        <f xml:space="preserve"> E27*J27</f>
        <v>18</v>
      </c>
      <c r="H27" s="170" t="s">
        <v>69</v>
      </c>
      <c r="I27" s="155">
        <v>3</v>
      </c>
      <c r="J27" s="156">
        <v>1</v>
      </c>
      <c r="K27" s="104" t="s">
        <v>85</v>
      </c>
      <c r="L27" s="74" t="s">
        <v>60</v>
      </c>
      <c r="M27" s="74" t="s">
        <v>60</v>
      </c>
      <c r="N27" s="75" t="s">
        <v>57</v>
      </c>
    </row>
    <row r="28" spans="1:14" ht="13.5" thickBot="1">
      <c r="A28" s="779" t="s">
        <v>364</v>
      </c>
      <c r="B28" s="606"/>
      <c r="C28" s="607"/>
      <c r="D28" s="608"/>
      <c r="E28" s="609"/>
      <c r="F28" s="610"/>
      <c r="G28" s="843"/>
      <c r="H28" s="612"/>
      <c r="I28" s="844"/>
      <c r="J28" s="614"/>
      <c r="K28" s="607"/>
      <c r="L28" s="607"/>
      <c r="M28" s="607"/>
      <c r="N28" s="614"/>
    </row>
    <row r="29" spans="1:14" ht="23.25" customHeight="1" thickBot="1">
      <c r="A29" s="100"/>
      <c r="B29" s="102"/>
      <c r="C29" s="52" t="s">
        <v>99</v>
      </c>
      <c r="D29" s="115" t="s">
        <v>100</v>
      </c>
      <c r="E29" s="56">
        <v>210</v>
      </c>
      <c r="F29" s="69" t="s">
        <v>69</v>
      </c>
      <c r="G29" s="69">
        <f>E29*J29</f>
        <v>210</v>
      </c>
      <c r="H29" s="55" t="s">
        <v>69</v>
      </c>
      <c r="I29" s="109">
        <v>180</v>
      </c>
      <c r="J29" s="95">
        <v>1</v>
      </c>
      <c r="K29" s="58"/>
      <c r="L29" s="74" t="s">
        <v>199</v>
      </c>
      <c r="M29" s="67" t="s">
        <v>200</v>
      </c>
      <c r="N29" s="75" t="s">
        <v>57</v>
      </c>
    </row>
    <row r="30" spans="1:14">
      <c r="A30" s="771" t="s">
        <v>13</v>
      </c>
      <c r="B30" s="772"/>
      <c r="C30" s="261"/>
      <c r="D30" s="262"/>
      <c r="E30" s="263">
        <f>SUM(E21:E29)</f>
        <v>1324</v>
      </c>
      <c r="F30" s="264" t="s">
        <v>69</v>
      </c>
      <c r="G30" s="263">
        <f>SUM(G21:G29)</f>
        <v>1324</v>
      </c>
      <c r="H30" s="265" t="s">
        <v>69</v>
      </c>
      <c r="I30" s="266"/>
      <c r="J30" s="267"/>
      <c r="K30" s="266"/>
      <c r="L30" s="268"/>
      <c r="M30" s="268"/>
      <c r="N30" s="267"/>
    </row>
    <row r="31" spans="1:14" ht="13.5" thickBot="1">
      <c r="A31" s="269" t="s">
        <v>378</v>
      </c>
      <c r="B31" s="270"/>
      <c r="C31" s="271"/>
      <c r="D31" s="272"/>
      <c r="E31" s="273">
        <f>E30*0.1</f>
        <v>132.4</v>
      </c>
      <c r="F31" s="274" t="s">
        <v>69</v>
      </c>
      <c r="G31" s="273">
        <f>G30*0.1</f>
        <v>132.4</v>
      </c>
      <c r="H31" s="275" t="s">
        <v>69</v>
      </c>
      <c r="I31" s="276"/>
      <c r="J31" s="277"/>
      <c r="K31" s="276"/>
      <c r="L31" s="278"/>
      <c r="M31" s="278"/>
      <c r="N31" s="277"/>
    </row>
    <row r="32" spans="1:14" ht="13.5" thickBot="1">
      <c r="A32" s="595" t="s">
        <v>271</v>
      </c>
      <c r="B32" s="596"/>
      <c r="C32" s="597"/>
      <c r="D32" s="598"/>
      <c r="E32" s="599">
        <f>SUM(E30:E31)</f>
        <v>1456.4</v>
      </c>
      <c r="F32" s="600" t="s">
        <v>69</v>
      </c>
      <c r="G32" s="600">
        <f>SUM(G30:G31)</f>
        <v>1456.4</v>
      </c>
      <c r="H32" s="601" t="s">
        <v>69</v>
      </c>
      <c r="I32" s="602"/>
      <c r="J32" s="603"/>
      <c r="K32" s="603"/>
      <c r="L32" s="603"/>
      <c r="M32" s="603"/>
      <c r="N32" s="604"/>
    </row>
    <row r="33" spans="1:15" s="140" customFormat="1" ht="13.5" thickBot="1">
      <c r="O33" s="207"/>
    </row>
    <row r="34" spans="1:15" ht="16.5" thickBot="1">
      <c r="A34" s="1024" t="s">
        <v>155</v>
      </c>
      <c r="B34" s="1025"/>
      <c r="C34" s="1025"/>
      <c r="D34" s="1025"/>
      <c r="E34" s="1025"/>
      <c r="F34" s="1025"/>
      <c r="G34" s="1025"/>
      <c r="H34" s="1025"/>
      <c r="I34" s="1025"/>
      <c r="J34" s="1025"/>
      <c r="K34" s="1025"/>
      <c r="L34" s="1025"/>
      <c r="M34" s="1025"/>
      <c r="N34" s="1026"/>
    </row>
    <row r="35" spans="1:15">
      <c r="A35" s="747" t="s">
        <v>44</v>
      </c>
      <c r="B35" s="748"/>
      <c r="C35" s="748"/>
      <c r="D35" s="748"/>
      <c r="E35" s="749" t="s">
        <v>63</v>
      </c>
      <c r="F35" s="750"/>
      <c r="G35" s="750"/>
      <c r="H35" s="751"/>
      <c r="I35" s="750" t="s">
        <v>70</v>
      </c>
      <c r="J35" s="751"/>
      <c r="K35" s="747" t="s">
        <v>45</v>
      </c>
      <c r="L35" s="748"/>
      <c r="M35" s="748"/>
      <c r="N35" s="752"/>
    </row>
    <row r="36" spans="1:15" ht="13.5" thickBot="1">
      <c r="A36" s="233" t="s">
        <v>55</v>
      </c>
      <c r="B36" s="234" t="s">
        <v>46</v>
      </c>
      <c r="C36" s="235" t="s">
        <v>47</v>
      </c>
      <c r="D36" s="236" t="s">
        <v>48</v>
      </c>
      <c r="E36" s="755" t="s">
        <v>61</v>
      </c>
      <c r="F36" s="756"/>
      <c r="G36" s="756" t="s">
        <v>62</v>
      </c>
      <c r="H36" s="757"/>
      <c r="I36" s="237" t="s">
        <v>49</v>
      </c>
      <c r="J36" s="238" t="s">
        <v>50</v>
      </c>
      <c r="K36" s="755" t="s">
        <v>51</v>
      </c>
      <c r="L36" s="756" t="s">
        <v>212</v>
      </c>
      <c r="M36" s="241" t="s">
        <v>101</v>
      </c>
      <c r="N36" s="757" t="s">
        <v>102</v>
      </c>
    </row>
    <row r="37" spans="1:15" ht="13.5" thickBot="1">
      <c r="A37" s="759" t="s">
        <v>272</v>
      </c>
      <c r="B37" s="606"/>
      <c r="C37" s="607"/>
      <c r="D37" s="608"/>
      <c r="E37" s="609"/>
      <c r="F37" s="610"/>
      <c r="G37" s="611"/>
      <c r="H37" s="612"/>
      <c r="I37" s="613"/>
      <c r="J37" s="614"/>
      <c r="K37" s="607"/>
      <c r="L37" s="607"/>
      <c r="M37" s="607"/>
      <c r="N37" s="614"/>
    </row>
    <row r="38" spans="1:15" ht="22.5">
      <c r="A38" s="100"/>
      <c r="B38" s="102"/>
      <c r="C38" s="98" t="s">
        <v>96</v>
      </c>
      <c r="D38" s="112"/>
      <c r="E38" s="56">
        <v>385</v>
      </c>
      <c r="F38" s="69" t="s">
        <v>69</v>
      </c>
      <c r="G38" s="69">
        <f>E38*J38</f>
        <v>385</v>
      </c>
      <c r="H38" s="55" t="s">
        <v>69</v>
      </c>
      <c r="I38" s="96">
        <f>G38/3</f>
        <v>128.33333333333334</v>
      </c>
      <c r="J38" s="57">
        <v>1</v>
      </c>
      <c r="K38" s="58"/>
      <c r="L38" s="74" t="s">
        <v>379</v>
      </c>
      <c r="M38" s="67" t="s">
        <v>200</v>
      </c>
      <c r="N38" s="75" t="s">
        <v>80</v>
      </c>
    </row>
    <row r="39" spans="1:15" ht="24.6" customHeight="1">
      <c r="A39" s="100"/>
      <c r="B39" s="102"/>
      <c r="C39" s="98" t="s">
        <v>367</v>
      </c>
      <c r="D39" s="112"/>
      <c r="E39" s="56">
        <v>100</v>
      </c>
      <c r="F39" s="69" t="s">
        <v>69</v>
      </c>
      <c r="G39" s="69">
        <v>100</v>
      </c>
      <c r="H39" s="55" t="s">
        <v>69</v>
      </c>
      <c r="I39" s="96">
        <f>G39/3</f>
        <v>33.333333333333336</v>
      </c>
      <c r="J39" s="57">
        <v>1</v>
      </c>
      <c r="K39" s="58"/>
      <c r="L39" s="74" t="s">
        <v>349</v>
      </c>
      <c r="M39" s="67" t="s">
        <v>200</v>
      </c>
      <c r="N39" s="75" t="s">
        <v>80</v>
      </c>
    </row>
    <row r="40" spans="1:15" ht="24.6" customHeight="1">
      <c r="A40" s="100"/>
      <c r="B40" s="102"/>
      <c r="C40" s="98" t="s">
        <v>344</v>
      </c>
      <c r="D40" s="112"/>
      <c r="E40" s="56">
        <v>100</v>
      </c>
      <c r="F40" s="69" t="s">
        <v>69</v>
      </c>
      <c r="G40" s="69">
        <v>100</v>
      </c>
      <c r="H40" s="55" t="s">
        <v>69</v>
      </c>
      <c r="I40" s="96">
        <v>33</v>
      </c>
      <c r="J40" s="57">
        <v>1</v>
      </c>
      <c r="K40" s="58"/>
      <c r="L40" s="74" t="s">
        <v>380</v>
      </c>
      <c r="M40" s="67"/>
      <c r="N40" s="75"/>
    </row>
    <row r="41" spans="1:15" ht="22.5">
      <c r="A41" s="100"/>
      <c r="B41" s="102"/>
      <c r="C41" s="52" t="s">
        <v>36</v>
      </c>
      <c r="D41" s="112"/>
      <c r="E41" s="56">
        <f>85+15</f>
        <v>100</v>
      </c>
      <c r="F41" s="69" t="s">
        <v>69</v>
      </c>
      <c r="G41" s="69">
        <f t="shared" ref="G41" si="1">E41*J41</f>
        <v>100</v>
      </c>
      <c r="H41" s="55" t="s">
        <v>69</v>
      </c>
      <c r="I41" s="96">
        <v>2</v>
      </c>
      <c r="J41" s="57">
        <v>1</v>
      </c>
      <c r="K41" s="58"/>
      <c r="L41" s="74" t="s">
        <v>278</v>
      </c>
      <c r="M41" s="67" t="s">
        <v>60</v>
      </c>
      <c r="N41" s="75" t="s">
        <v>57</v>
      </c>
    </row>
    <row r="42" spans="1:15" ht="34.5" thickBot="1">
      <c r="A42" s="101"/>
      <c r="B42" s="103"/>
      <c r="C42" s="94"/>
      <c r="D42" s="114" t="s">
        <v>98</v>
      </c>
      <c r="E42" s="56">
        <v>9.3000000000000007</v>
      </c>
      <c r="F42" s="69" t="s">
        <v>69</v>
      </c>
      <c r="G42" s="69">
        <v>28</v>
      </c>
      <c r="H42" s="55" t="s">
        <v>69</v>
      </c>
      <c r="I42" s="96">
        <v>10</v>
      </c>
      <c r="J42" s="57">
        <v>3</v>
      </c>
      <c r="K42" s="67" t="s">
        <v>366</v>
      </c>
      <c r="L42" s="74" t="s">
        <v>379</v>
      </c>
      <c r="M42" s="74" t="s">
        <v>370</v>
      </c>
      <c r="N42" s="75" t="s">
        <v>369</v>
      </c>
    </row>
    <row r="43" spans="1:15">
      <c r="A43" s="733" t="s">
        <v>13</v>
      </c>
      <c r="B43" s="734"/>
      <c r="C43" s="261"/>
      <c r="D43" s="262"/>
      <c r="E43" s="263">
        <f>SUM(E37:E42)</f>
        <v>694.3</v>
      </c>
      <c r="F43" s="264" t="s">
        <v>69</v>
      </c>
      <c r="G43" s="263">
        <f>SUM(G37:G42)</f>
        <v>713</v>
      </c>
      <c r="H43" s="265" t="s">
        <v>69</v>
      </c>
      <c r="I43" s="266"/>
      <c r="J43" s="267"/>
      <c r="K43" s="266"/>
      <c r="L43" s="268"/>
      <c r="M43" s="268"/>
      <c r="N43" s="267"/>
    </row>
    <row r="44" spans="1:15" ht="13.5" thickBot="1">
      <c r="A44" s="269" t="s">
        <v>368</v>
      </c>
      <c r="B44" s="270"/>
      <c r="C44" s="271"/>
      <c r="D44" s="272"/>
      <c r="E44" s="273">
        <f>E43*0.15</f>
        <v>104.145</v>
      </c>
      <c r="F44" s="274" t="s">
        <v>69</v>
      </c>
      <c r="G44" s="273">
        <f>G43*0.15</f>
        <v>106.95</v>
      </c>
      <c r="H44" s="275" t="s">
        <v>69</v>
      </c>
      <c r="I44" s="276"/>
      <c r="J44" s="277"/>
      <c r="K44" s="276"/>
      <c r="L44" s="278"/>
      <c r="M44" s="278"/>
      <c r="N44" s="277"/>
    </row>
    <row r="45" spans="1:15" ht="13.5" thickBot="1">
      <c r="A45" s="833" t="s">
        <v>365</v>
      </c>
      <c r="B45" s="834"/>
      <c r="C45" s="835"/>
      <c r="D45" s="836"/>
      <c r="E45" s="837">
        <f>SUM(E43:E44)</f>
        <v>798.44499999999994</v>
      </c>
      <c r="F45" s="838" t="s">
        <v>69</v>
      </c>
      <c r="G45" s="838">
        <f>SUM(G43:G44)</f>
        <v>819.95</v>
      </c>
      <c r="H45" s="839" t="s">
        <v>69</v>
      </c>
      <c r="I45" s="840"/>
      <c r="J45" s="841"/>
      <c r="K45" s="841"/>
      <c r="L45" s="841"/>
      <c r="M45" s="841"/>
      <c r="N45" s="842"/>
    </row>
    <row r="46" spans="1:15" ht="13.5" thickBot="1">
      <c r="A46" s="36"/>
      <c r="B46" s="37"/>
      <c r="C46" s="15"/>
      <c r="D46" s="9"/>
      <c r="E46" s="81"/>
      <c r="F46" s="82"/>
      <c r="G46" s="81"/>
      <c r="H46" s="82"/>
      <c r="I46" s="86"/>
      <c r="J46" s="86"/>
      <c r="K46" s="3"/>
      <c r="L46" s="3"/>
      <c r="M46" s="3"/>
      <c r="N46" s="3"/>
    </row>
    <row r="47" spans="1:15" ht="16.5" thickBot="1">
      <c r="A47" s="436" t="s">
        <v>125</v>
      </c>
      <c r="B47" s="758"/>
      <c r="C47" s="758"/>
      <c r="D47" s="758"/>
      <c r="E47" s="758"/>
      <c r="F47" s="758"/>
      <c r="G47" s="758"/>
      <c r="H47" s="758"/>
      <c r="I47" s="758"/>
      <c r="J47" s="758"/>
      <c r="K47" s="758"/>
      <c r="L47" s="758"/>
      <c r="M47" s="758"/>
      <c r="N47" s="435"/>
    </row>
    <row r="48" spans="1:15" ht="15" customHeight="1" thickBot="1">
      <c r="A48" s="753" t="s">
        <v>44</v>
      </c>
      <c r="B48" s="754"/>
      <c r="C48" s="754"/>
      <c r="D48" s="754"/>
      <c r="E48" s="933" t="s">
        <v>63</v>
      </c>
      <c r="F48" s="935"/>
      <c r="G48" s="935"/>
      <c r="H48" s="934"/>
      <c r="I48" s="933" t="s">
        <v>70</v>
      </c>
      <c r="J48" s="934"/>
      <c r="K48" s="933" t="s">
        <v>45</v>
      </c>
      <c r="L48" s="935"/>
      <c r="M48" s="935"/>
      <c r="N48" s="934"/>
    </row>
    <row r="49" spans="1:14" ht="15.75" thickBot="1">
      <c r="A49" s="437" t="s">
        <v>55</v>
      </c>
      <c r="B49" s="438" t="s">
        <v>46</v>
      </c>
      <c r="C49" s="439" t="s">
        <v>47</v>
      </c>
      <c r="D49" s="440" t="s">
        <v>48</v>
      </c>
      <c r="E49" s="441" t="s">
        <v>61</v>
      </c>
      <c r="F49" s="442"/>
      <c r="G49" s="440" t="s">
        <v>62</v>
      </c>
      <c r="H49" s="443"/>
      <c r="I49" s="444" t="s">
        <v>49</v>
      </c>
      <c r="J49" s="445" t="s">
        <v>50</v>
      </c>
      <c r="K49" s="442" t="s">
        <v>51</v>
      </c>
      <c r="L49" s="439" t="s">
        <v>212</v>
      </c>
      <c r="M49" s="438" t="s">
        <v>213</v>
      </c>
      <c r="N49" s="445" t="s">
        <v>54</v>
      </c>
    </row>
    <row r="50" spans="1:14" ht="16.5" thickBot="1">
      <c r="A50" s="780" t="s">
        <v>124</v>
      </c>
      <c r="B50" s="781"/>
      <c r="C50" s="781"/>
      <c r="D50" s="781"/>
      <c r="E50" s="781"/>
      <c r="F50" s="781"/>
      <c r="G50" s="781"/>
      <c r="H50" s="781"/>
      <c r="I50" s="758"/>
      <c r="J50" s="758"/>
      <c r="K50" s="758"/>
      <c r="L50" s="758"/>
      <c r="M50" s="758"/>
      <c r="N50" s="435"/>
    </row>
    <row r="51" spans="1:14" ht="13.5" thickBot="1">
      <c r="A51" s="564" t="s">
        <v>195</v>
      </c>
      <c r="B51" s="565"/>
      <c r="C51" s="565"/>
      <c r="D51" s="565"/>
      <c r="E51" s="565"/>
      <c r="F51" s="565"/>
      <c r="G51" s="565">
        <f>SUM(G52:G54)</f>
        <v>120</v>
      </c>
      <c r="H51" s="783" t="s">
        <v>69</v>
      </c>
      <c r="I51" s="671"/>
      <c r="J51" s="671"/>
      <c r="K51" s="671"/>
      <c r="L51" s="671"/>
      <c r="M51" s="671"/>
      <c r="N51" s="675"/>
    </row>
    <row r="52" spans="1:14" ht="22.5" customHeight="1">
      <c r="A52" s="127"/>
      <c r="B52" s="782" t="s">
        <v>93</v>
      </c>
      <c r="C52" s="99"/>
      <c r="D52" s="860" t="s">
        <v>385</v>
      </c>
      <c r="E52" s="127">
        <v>60</v>
      </c>
      <c r="F52" s="458" t="s">
        <v>69</v>
      </c>
      <c r="G52" s="458">
        <v>60</v>
      </c>
      <c r="H52" s="459" t="s">
        <v>69</v>
      </c>
      <c r="I52" s="471">
        <v>8</v>
      </c>
      <c r="J52" s="672">
        <v>1</v>
      </c>
      <c r="K52" s="677"/>
      <c r="L52" s="474" t="s">
        <v>199</v>
      </c>
      <c r="M52" s="474" t="s">
        <v>200</v>
      </c>
      <c r="N52" s="573" t="s">
        <v>80</v>
      </c>
    </row>
    <row r="53" spans="1:14" ht="22.5" customHeight="1">
      <c r="A53" s="56"/>
      <c r="B53" s="59" t="s">
        <v>204</v>
      </c>
      <c r="C53" s="124"/>
      <c r="D53" s="114" t="s">
        <v>198</v>
      </c>
      <c r="E53" s="56">
        <v>40</v>
      </c>
      <c r="F53" s="69" t="s">
        <v>69</v>
      </c>
      <c r="G53" s="69">
        <f>E53*J53</f>
        <v>40</v>
      </c>
      <c r="H53" s="69" t="s">
        <v>69</v>
      </c>
      <c r="I53" s="130">
        <v>2</v>
      </c>
      <c r="J53" s="673">
        <v>1</v>
      </c>
      <c r="K53" s="678" t="s">
        <v>231</v>
      </c>
      <c r="L53" s="67" t="s">
        <v>230</v>
      </c>
      <c r="M53" s="67" t="s">
        <v>200</v>
      </c>
      <c r="N53" s="68" t="s">
        <v>80</v>
      </c>
    </row>
    <row r="54" spans="1:14" ht="22.5" customHeight="1" thickBot="1">
      <c r="A54" s="476"/>
      <c r="B54" s="477" t="s">
        <v>207</v>
      </c>
      <c r="C54" s="478"/>
      <c r="D54" s="670" t="s">
        <v>197</v>
      </c>
      <c r="E54" s="495">
        <v>20</v>
      </c>
      <c r="F54" s="481" t="s">
        <v>69</v>
      </c>
      <c r="G54" s="482">
        <v>20</v>
      </c>
      <c r="H54" s="483" t="s">
        <v>69</v>
      </c>
      <c r="I54" s="484">
        <v>20</v>
      </c>
      <c r="J54" s="674">
        <v>5</v>
      </c>
      <c r="K54" s="679" t="s">
        <v>133</v>
      </c>
      <c r="L54" s="477" t="s">
        <v>199</v>
      </c>
      <c r="M54" s="477" t="s">
        <v>200</v>
      </c>
      <c r="N54" s="487" t="s">
        <v>81</v>
      </c>
    </row>
    <row r="55" spans="1:14" ht="13.5" thickBot="1">
      <c r="A55" s="508" t="s">
        <v>196</v>
      </c>
      <c r="B55" s="509"/>
      <c r="C55" s="509"/>
      <c r="D55" s="509"/>
      <c r="E55" s="187"/>
      <c r="F55" s="187"/>
      <c r="G55" s="565">
        <f>SUM(G56:G59)</f>
        <v>435</v>
      </c>
      <c r="H55" s="565"/>
      <c r="I55" s="714"/>
      <c r="J55" s="187"/>
      <c r="K55" s="187"/>
      <c r="L55" s="187"/>
      <c r="M55" s="187"/>
      <c r="N55" s="715"/>
    </row>
    <row r="56" spans="1:14" ht="33.75">
      <c r="A56" s="491"/>
      <c r="B56" s="474" t="s">
        <v>203</v>
      </c>
      <c r="C56" s="468" t="s">
        <v>118</v>
      </c>
      <c r="D56" s="492" t="s">
        <v>128</v>
      </c>
      <c r="E56" s="465">
        <v>260</v>
      </c>
      <c r="F56" s="502" t="s">
        <v>69</v>
      </c>
      <c r="G56" s="469">
        <f>E56*J56</f>
        <v>260</v>
      </c>
      <c r="H56" s="573" t="s">
        <v>69</v>
      </c>
      <c r="I56" s="722">
        <f>E56/5</f>
        <v>52</v>
      </c>
      <c r="J56" s="672">
        <v>1</v>
      </c>
      <c r="K56" s="862" t="s">
        <v>283</v>
      </c>
      <c r="L56" s="474" t="s">
        <v>199</v>
      </c>
      <c r="M56" s="474" t="s">
        <v>200</v>
      </c>
      <c r="N56" s="573" t="s">
        <v>80</v>
      </c>
    </row>
    <row r="57" spans="1:14">
      <c r="A57" s="863"/>
      <c r="B57" s="92"/>
      <c r="C57" s="88"/>
      <c r="D57" s="868" t="s">
        <v>17</v>
      </c>
      <c r="E57" s="127">
        <v>80</v>
      </c>
      <c r="F57" s="864" t="s">
        <v>69</v>
      </c>
      <c r="G57" s="458">
        <v>80</v>
      </c>
      <c r="H57" s="85" t="s">
        <v>69</v>
      </c>
      <c r="I57" s="568"/>
      <c r="J57" s="574"/>
      <c r="K57" s="869"/>
      <c r="L57" s="92"/>
      <c r="M57" s="92"/>
      <c r="N57" s="85"/>
    </row>
    <row r="58" spans="1:14" ht="22.5">
      <c r="A58" s="76"/>
      <c r="B58" s="67" t="s">
        <v>202</v>
      </c>
      <c r="C58" s="861"/>
      <c r="D58" s="63" t="s">
        <v>22</v>
      </c>
      <c r="E58" s="76">
        <v>45</v>
      </c>
      <c r="F58" s="70" t="s">
        <v>69</v>
      </c>
      <c r="G58" s="70">
        <f>E58*J58</f>
        <v>45</v>
      </c>
      <c r="H58" s="68" t="s">
        <v>69</v>
      </c>
      <c r="I58" s="716">
        <v>63</v>
      </c>
      <c r="J58" s="719">
        <v>1</v>
      </c>
      <c r="K58" s="721" t="s">
        <v>95</v>
      </c>
      <c r="L58" s="67" t="s">
        <v>132</v>
      </c>
      <c r="M58" s="67" t="s">
        <v>132</v>
      </c>
      <c r="N58" s="68" t="s">
        <v>80</v>
      </c>
    </row>
    <row r="59" spans="1:14" ht="22.5" customHeight="1" thickBot="1">
      <c r="A59" s="520"/>
      <c r="B59" s="717"/>
      <c r="C59" s="723"/>
      <c r="D59" s="496" t="s">
        <v>307</v>
      </c>
      <c r="E59" s="495">
        <v>50</v>
      </c>
      <c r="F59" s="482" t="s">
        <v>69</v>
      </c>
      <c r="G59" s="481">
        <v>50</v>
      </c>
      <c r="H59" s="487" t="s">
        <v>69</v>
      </c>
      <c r="I59" s="723"/>
      <c r="J59" s="724"/>
      <c r="K59" s="520"/>
      <c r="L59" s="717"/>
      <c r="M59" s="717"/>
      <c r="N59" s="718"/>
    </row>
    <row r="60" spans="1:14" ht="13.5" thickBot="1">
      <c r="A60" s="186" t="s">
        <v>208</v>
      </c>
      <c r="B60" s="187"/>
      <c r="C60" s="187"/>
      <c r="D60" s="187"/>
      <c r="E60" s="511"/>
      <c r="F60" s="511"/>
      <c r="G60" s="1020">
        <f>SUM(G61:G63)</f>
        <v>630</v>
      </c>
      <c r="H60" s="1020"/>
      <c r="I60" s="725"/>
      <c r="J60" s="511"/>
      <c r="K60" s="511"/>
      <c r="L60" s="511"/>
      <c r="M60" s="511"/>
      <c r="N60" s="676"/>
    </row>
    <row r="61" spans="1:14" ht="45">
      <c r="A61" s="491"/>
      <c r="B61" s="474" t="s">
        <v>86</v>
      </c>
      <c r="C61" s="499"/>
      <c r="D61" s="500" t="s">
        <v>201</v>
      </c>
      <c r="E61" s="501">
        <v>10</v>
      </c>
      <c r="F61" s="469" t="s">
        <v>69</v>
      </c>
      <c r="G61" s="502">
        <v>170</v>
      </c>
      <c r="H61" s="470" t="s">
        <v>69</v>
      </c>
      <c r="I61" s="503">
        <v>5</v>
      </c>
      <c r="J61" s="504">
        <v>17</v>
      </c>
      <c r="K61" s="505" t="s">
        <v>387</v>
      </c>
      <c r="L61" s="474" t="s">
        <v>199</v>
      </c>
      <c r="M61" s="474" t="s">
        <v>200</v>
      </c>
      <c r="N61" s="475" t="s">
        <v>80</v>
      </c>
    </row>
    <row r="62" spans="1:14" ht="22.5" customHeight="1">
      <c r="A62" s="76"/>
      <c r="B62" s="67" t="s">
        <v>121</v>
      </c>
      <c r="C62" s="69"/>
      <c r="D62" s="728" t="s">
        <v>308</v>
      </c>
      <c r="E62" s="58">
        <v>140</v>
      </c>
      <c r="F62" s="70" t="s">
        <v>69</v>
      </c>
      <c r="G62" s="69">
        <v>140</v>
      </c>
      <c r="H62" s="68" t="s">
        <v>69</v>
      </c>
      <c r="I62" s="131">
        <v>58</v>
      </c>
      <c r="J62" s="65">
        <v>1</v>
      </c>
      <c r="K62" s="201" t="s">
        <v>386</v>
      </c>
      <c r="L62" s="67" t="s">
        <v>132</v>
      </c>
      <c r="M62" s="67" t="s">
        <v>132</v>
      </c>
      <c r="N62" s="75" t="s">
        <v>80</v>
      </c>
    </row>
    <row r="63" spans="1:14" ht="22.5" customHeight="1" thickBot="1">
      <c r="A63" s="506"/>
      <c r="B63" s="477" t="s">
        <v>203</v>
      </c>
      <c r="C63" s="477" t="s">
        <v>203</v>
      </c>
      <c r="D63" s="512" t="s">
        <v>128</v>
      </c>
      <c r="E63" s="507">
        <v>320</v>
      </c>
      <c r="F63" s="482" t="s">
        <v>69</v>
      </c>
      <c r="G63" s="481">
        <f>E63*J63</f>
        <v>320</v>
      </c>
      <c r="H63" s="487" t="s">
        <v>69</v>
      </c>
      <c r="I63" s="684">
        <f>E63/5</f>
        <v>64</v>
      </c>
      <c r="J63" s="133">
        <v>1</v>
      </c>
      <c r="K63" s="507"/>
      <c r="L63" s="477" t="s">
        <v>132</v>
      </c>
      <c r="M63" s="477" t="s">
        <v>132</v>
      </c>
      <c r="N63" s="487" t="s">
        <v>80</v>
      </c>
    </row>
    <row r="64" spans="1:14" ht="13.5" thickBot="1">
      <c r="A64" s="510" t="s">
        <v>209</v>
      </c>
      <c r="B64" s="511"/>
      <c r="C64" s="511"/>
      <c r="D64" s="511"/>
      <c r="E64" s="489"/>
      <c r="F64" s="489"/>
      <c r="G64" s="879">
        <f>SUM(G65:G70)</f>
        <v>331</v>
      </c>
      <c r="H64" s="879"/>
      <c r="I64" s="683"/>
      <c r="J64" s="489"/>
      <c r="K64" s="509"/>
      <c r="L64" s="509"/>
      <c r="M64" s="509"/>
      <c r="N64" s="681"/>
    </row>
    <row r="65" spans="1:15" ht="22.5" customHeight="1">
      <c r="A65" s="513"/>
      <c r="B65" s="1034"/>
      <c r="C65" s="502" t="s">
        <v>225</v>
      </c>
      <c r="D65" s="1035" t="s">
        <v>198</v>
      </c>
      <c r="E65" s="491">
        <v>16</v>
      </c>
      <c r="F65" s="502" t="s">
        <v>69</v>
      </c>
      <c r="G65" s="502">
        <f>J65*E65</f>
        <v>16</v>
      </c>
      <c r="H65" s="573" t="s">
        <v>69</v>
      </c>
      <c r="I65" s="1038">
        <f>E65/5</f>
        <v>3.2</v>
      </c>
      <c r="J65" s="672">
        <v>1</v>
      </c>
      <c r="K65" s="576"/>
      <c r="L65" s="474" t="s">
        <v>132</v>
      </c>
      <c r="M65" s="474" t="s">
        <v>132</v>
      </c>
      <c r="N65" s="573" t="s">
        <v>81</v>
      </c>
    </row>
    <row r="66" spans="1:15" ht="33" customHeight="1">
      <c r="A66" s="517"/>
      <c r="B66" s="70" t="s">
        <v>216</v>
      </c>
      <c r="C66" s="70" t="s">
        <v>282</v>
      </c>
      <c r="D66" s="585" t="s">
        <v>221</v>
      </c>
      <c r="E66" s="76">
        <v>100</v>
      </c>
      <c r="F66" s="70" t="s">
        <v>69</v>
      </c>
      <c r="G66" s="70">
        <f t="shared" ref="G66:G70" si="2">J66*E66</f>
        <v>100</v>
      </c>
      <c r="H66" s="68" t="s">
        <v>69</v>
      </c>
      <c r="I66" s="1038">
        <f t="shared" ref="I66:I70" si="3">E66/5</f>
        <v>20</v>
      </c>
      <c r="J66" s="673">
        <v>1</v>
      </c>
      <c r="K66" s="682"/>
      <c r="L66" s="67" t="s">
        <v>132</v>
      </c>
      <c r="M66" s="67" t="s">
        <v>132</v>
      </c>
      <c r="N66" s="68" t="s">
        <v>81</v>
      </c>
    </row>
    <row r="67" spans="1:15" ht="22.5">
      <c r="A67" s="76"/>
      <c r="B67" s="70" t="s">
        <v>216</v>
      </c>
      <c r="C67" s="70" t="s">
        <v>224</v>
      </c>
      <c r="D67" s="585" t="s">
        <v>221</v>
      </c>
      <c r="E67" s="76">
        <v>65</v>
      </c>
      <c r="F67" s="70" t="s">
        <v>69</v>
      </c>
      <c r="G67" s="70">
        <f t="shared" si="2"/>
        <v>65</v>
      </c>
      <c r="H67" s="68" t="s">
        <v>69</v>
      </c>
      <c r="I67" s="1038">
        <f t="shared" si="3"/>
        <v>13</v>
      </c>
      <c r="J67" s="673">
        <v>1</v>
      </c>
      <c r="K67" s="56"/>
      <c r="L67" s="67" t="s">
        <v>132</v>
      </c>
      <c r="M67" s="67" t="s">
        <v>132</v>
      </c>
      <c r="N67" s="68" t="s">
        <v>81</v>
      </c>
    </row>
    <row r="68" spans="1:15" ht="22.5" customHeight="1">
      <c r="A68" s="76"/>
      <c r="B68" s="70" t="s">
        <v>227</v>
      </c>
      <c r="C68" s="70" t="s">
        <v>224</v>
      </c>
      <c r="D68" s="79" t="s">
        <v>226</v>
      </c>
      <c r="E68" s="76">
        <v>45</v>
      </c>
      <c r="F68" s="70" t="s">
        <v>69</v>
      </c>
      <c r="G68" s="70">
        <f t="shared" si="2"/>
        <v>45</v>
      </c>
      <c r="H68" s="68" t="s">
        <v>69</v>
      </c>
      <c r="I68" s="1038">
        <v>63</v>
      </c>
      <c r="J68" s="673">
        <v>1</v>
      </c>
      <c r="K68" s="56"/>
      <c r="L68" s="67" t="s">
        <v>132</v>
      </c>
      <c r="M68" s="67" t="s">
        <v>132</v>
      </c>
      <c r="N68" s="68" t="s">
        <v>81</v>
      </c>
    </row>
    <row r="69" spans="1:15" ht="15" customHeight="1">
      <c r="A69" s="519"/>
      <c r="B69" s="70" t="s">
        <v>217</v>
      </c>
      <c r="C69" s="70" t="s">
        <v>225</v>
      </c>
      <c r="D69" s="80" t="s">
        <v>305</v>
      </c>
      <c r="E69" s="76">
        <v>45</v>
      </c>
      <c r="F69" s="70" t="s">
        <v>69</v>
      </c>
      <c r="G69" s="70">
        <f t="shared" si="2"/>
        <v>45</v>
      </c>
      <c r="H69" s="68" t="s">
        <v>69</v>
      </c>
      <c r="I69" s="1038">
        <v>24</v>
      </c>
      <c r="J69" s="673">
        <v>1</v>
      </c>
      <c r="K69" s="56"/>
      <c r="L69" s="67" t="s">
        <v>132</v>
      </c>
      <c r="M69" s="67" t="s">
        <v>132</v>
      </c>
      <c r="N69" s="68" t="s">
        <v>81</v>
      </c>
    </row>
    <row r="70" spans="1:15" ht="13.5" thickBot="1">
      <c r="A70" s="520"/>
      <c r="B70" s="1036" t="s">
        <v>229</v>
      </c>
      <c r="C70" s="482" t="s">
        <v>306</v>
      </c>
      <c r="D70" s="1037" t="s">
        <v>228</v>
      </c>
      <c r="E70" s="495">
        <v>60</v>
      </c>
      <c r="F70" s="482" t="s">
        <v>69</v>
      </c>
      <c r="G70" s="482">
        <f t="shared" si="2"/>
        <v>60</v>
      </c>
      <c r="H70" s="487" t="s">
        <v>69</v>
      </c>
      <c r="I70" s="1038">
        <f t="shared" si="3"/>
        <v>12</v>
      </c>
      <c r="J70" s="680">
        <v>1</v>
      </c>
      <c r="K70" s="506"/>
      <c r="L70" s="477" t="s">
        <v>132</v>
      </c>
      <c r="M70" s="477" t="s">
        <v>132</v>
      </c>
      <c r="N70" s="487" t="s">
        <v>81</v>
      </c>
    </row>
    <row r="71" spans="1:15" ht="13.5" thickBot="1">
      <c r="A71" s="488" t="s">
        <v>210</v>
      </c>
      <c r="B71" s="489"/>
      <c r="C71" s="489"/>
      <c r="D71" s="489"/>
      <c r="E71" s="489"/>
      <c r="F71" s="489"/>
      <c r="G71" s="880"/>
      <c r="H71" s="880"/>
      <c r="I71" s="683"/>
      <c r="J71" s="489"/>
      <c r="K71" s="511"/>
      <c r="L71" s="511"/>
      <c r="M71" s="511"/>
      <c r="N71" s="676"/>
    </row>
    <row r="72" spans="1:15" ht="22.5" customHeight="1">
      <c r="A72" s="76"/>
      <c r="B72" s="67" t="s">
        <v>336</v>
      </c>
      <c r="C72" s="69"/>
      <c r="D72" s="79" t="s">
        <v>15</v>
      </c>
      <c r="E72" s="56">
        <v>70</v>
      </c>
      <c r="F72" s="69" t="s">
        <v>69</v>
      </c>
      <c r="G72" s="69">
        <f t="shared" ref="G72" si="4">E72*J72</f>
        <v>70</v>
      </c>
      <c r="H72" s="55" t="s">
        <v>69</v>
      </c>
      <c r="I72" s="130">
        <v>2</v>
      </c>
      <c r="J72" s="593">
        <v>1</v>
      </c>
      <c r="K72" s="590" t="s">
        <v>137</v>
      </c>
      <c r="L72" s="67" t="s">
        <v>132</v>
      </c>
      <c r="M72" s="67" t="s">
        <v>132</v>
      </c>
      <c r="N72" s="68" t="s">
        <v>80</v>
      </c>
    </row>
    <row r="73" spans="1:15" ht="22.5" customHeight="1">
      <c r="A73" s="56"/>
      <c r="B73" s="69" t="s">
        <v>123</v>
      </c>
      <c r="C73" s="69" t="s">
        <v>237</v>
      </c>
      <c r="D73" s="79" t="s">
        <v>14</v>
      </c>
      <c r="E73" s="56">
        <v>10</v>
      </c>
      <c r="F73" s="69" t="s">
        <v>69</v>
      </c>
      <c r="G73" s="69">
        <v>30</v>
      </c>
      <c r="H73" s="55" t="s">
        <v>69</v>
      </c>
      <c r="I73" s="130">
        <v>20</v>
      </c>
      <c r="J73" s="57">
        <v>3</v>
      </c>
      <c r="K73" s="129" t="s">
        <v>310</v>
      </c>
      <c r="L73" s="67" t="s">
        <v>132</v>
      </c>
      <c r="M73" s="67" t="s">
        <v>132</v>
      </c>
      <c r="N73" s="68" t="s">
        <v>81</v>
      </c>
    </row>
    <row r="74" spans="1:15" ht="22.5">
      <c r="A74" s="56"/>
      <c r="B74" s="69" t="s">
        <v>123</v>
      </c>
      <c r="C74" s="69" t="s">
        <v>238</v>
      </c>
      <c r="D74" s="79" t="s">
        <v>14</v>
      </c>
      <c r="E74" s="56">
        <v>25</v>
      </c>
      <c r="F74" s="69" t="s">
        <v>69</v>
      </c>
      <c r="G74" s="69">
        <v>25</v>
      </c>
      <c r="H74" s="55" t="s">
        <v>69</v>
      </c>
      <c r="I74" s="130">
        <v>20</v>
      </c>
      <c r="J74" s="57">
        <v>4</v>
      </c>
      <c r="K74" s="129" t="s">
        <v>311</v>
      </c>
      <c r="L74" s="67" t="s">
        <v>132</v>
      </c>
      <c r="M74" s="67" t="s">
        <v>132</v>
      </c>
      <c r="N74" s="68" t="s">
        <v>81</v>
      </c>
    </row>
    <row r="75" spans="1:15" ht="22.5">
      <c r="A75" s="56"/>
      <c r="B75" s="69" t="s">
        <v>123</v>
      </c>
      <c r="C75" s="69" t="s">
        <v>239</v>
      </c>
      <c r="D75" s="79" t="s">
        <v>14</v>
      </c>
      <c r="E75" s="56">
        <v>30</v>
      </c>
      <c r="F75" s="69" t="s">
        <v>69</v>
      </c>
      <c r="G75" s="69">
        <v>30</v>
      </c>
      <c r="H75" s="55" t="s">
        <v>69</v>
      </c>
      <c r="I75" s="130">
        <v>20</v>
      </c>
      <c r="J75" s="57">
        <v>8</v>
      </c>
      <c r="K75" s="129" t="s">
        <v>310</v>
      </c>
      <c r="L75" s="67" t="s">
        <v>132</v>
      </c>
      <c r="M75" s="67" t="s">
        <v>132</v>
      </c>
      <c r="N75" s="68" t="s">
        <v>81</v>
      </c>
      <c r="O75" s="99"/>
    </row>
    <row r="76" spans="1:15" ht="23.25" thickBot="1">
      <c r="A76" s="91"/>
      <c r="B76" s="94" t="s">
        <v>123</v>
      </c>
      <c r="C76" s="94" t="s">
        <v>240</v>
      </c>
      <c r="D76" s="589" t="s">
        <v>14</v>
      </c>
      <c r="E76" s="506">
        <v>50</v>
      </c>
      <c r="F76" s="481" t="s">
        <v>69</v>
      </c>
      <c r="G76" s="481">
        <v>50</v>
      </c>
      <c r="H76" s="483" t="s">
        <v>69</v>
      </c>
      <c r="I76" s="594">
        <v>20</v>
      </c>
      <c r="J76" s="133">
        <v>6</v>
      </c>
      <c r="K76" s="591" t="s">
        <v>312</v>
      </c>
      <c r="L76" s="74" t="s">
        <v>132</v>
      </c>
      <c r="M76" s="74" t="s">
        <v>132</v>
      </c>
      <c r="N76" s="75" t="s">
        <v>81</v>
      </c>
    </row>
    <row r="77" spans="1:15" ht="13.5" thickBot="1">
      <c r="A77" s="1039" t="s">
        <v>309</v>
      </c>
      <c r="B77" s="1040"/>
      <c r="C77" s="1040"/>
      <c r="D77" s="1040"/>
      <c r="E77" s="1040"/>
      <c r="F77" s="1040"/>
      <c r="G77" s="1041"/>
      <c r="H77" s="1041"/>
      <c r="I77" s="1042"/>
      <c r="J77" s="1040"/>
      <c r="K77" s="1043"/>
      <c r="L77" s="1043"/>
      <c r="M77" s="1043"/>
      <c r="N77" s="1044"/>
    </row>
    <row r="78" spans="1:15" ht="33.75">
      <c r="A78" s="863"/>
      <c r="B78" s="92" t="s">
        <v>120</v>
      </c>
      <c r="C78" s="864" t="s">
        <v>262</v>
      </c>
      <c r="D78" s="83" t="s">
        <v>234</v>
      </c>
      <c r="E78" s="865">
        <v>50</v>
      </c>
      <c r="F78" s="864" t="s">
        <v>69</v>
      </c>
      <c r="G78" s="864">
        <v>50</v>
      </c>
      <c r="H78" s="68" t="s">
        <v>69</v>
      </c>
      <c r="I78" s="866">
        <v>26</v>
      </c>
      <c r="J78" s="867">
        <v>1</v>
      </c>
      <c r="K78" s="1045" t="s">
        <v>333</v>
      </c>
      <c r="L78" s="577" t="s">
        <v>199</v>
      </c>
      <c r="M78" s="474" t="s">
        <v>200</v>
      </c>
      <c r="N78" s="573" t="s">
        <v>268</v>
      </c>
    </row>
    <row r="79" spans="1:15" ht="22.5" customHeight="1">
      <c r="A79" s="863"/>
      <c r="B79" s="92" t="s">
        <v>120</v>
      </c>
      <c r="C79" s="1046" t="s">
        <v>263</v>
      </c>
      <c r="D79" s="83" t="s">
        <v>234</v>
      </c>
      <c r="E79" s="76">
        <v>17</v>
      </c>
      <c r="F79" s="70" t="s">
        <v>69</v>
      </c>
      <c r="G79" s="864">
        <f>E79*J79</f>
        <v>17</v>
      </c>
      <c r="H79" s="68" t="s">
        <v>69</v>
      </c>
      <c r="I79" s="719">
        <v>10</v>
      </c>
      <c r="J79" s="65">
        <v>1</v>
      </c>
      <c r="K79" s="721" t="s">
        <v>334</v>
      </c>
      <c r="L79" s="66" t="s">
        <v>199</v>
      </c>
      <c r="M79" s="92" t="s">
        <v>200</v>
      </c>
      <c r="N79" s="85" t="s">
        <v>81</v>
      </c>
    </row>
    <row r="80" spans="1:15" ht="57" thickBot="1">
      <c r="A80" s="863"/>
      <c r="B80" s="92" t="s">
        <v>120</v>
      </c>
      <c r="C80" s="864" t="s">
        <v>264</v>
      </c>
      <c r="D80" s="83" t="s">
        <v>234</v>
      </c>
      <c r="E80" s="77">
        <v>53</v>
      </c>
      <c r="F80" s="87" t="s">
        <v>69</v>
      </c>
      <c r="G80" s="1047">
        <v>53</v>
      </c>
      <c r="H80" s="487" t="s">
        <v>69</v>
      </c>
      <c r="I80" s="866">
        <v>26</v>
      </c>
      <c r="J80" s="867">
        <v>1</v>
      </c>
      <c r="K80" s="679" t="s">
        <v>335</v>
      </c>
      <c r="L80" s="578" t="s">
        <v>199</v>
      </c>
      <c r="M80" s="579" t="s">
        <v>200</v>
      </c>
      <c r="N80" s="580" t="s">
        <v>81</v>
      </c>
    </row>
    <row r="81" spans="1:14" ht="22.5" customHeight="1">
      <c r="A81" s="896" t="s">
        <v>13</v>
      </c>
      <c r="B81" s="897"/>
      <c r="C81" s="911"/>
      <c r="D81" s="912"/>
      <c r="E81" s="297">
        <f>SUM(E52:E80)</f>
        <v>1661</v>
      </c>
      <c r="F81" s="298" t="s">
        <v>69</v>
      </c>
      <c r="G81" s="298">
        <f>SUM(G78:G80,G72:G76,G65:G70,G61:G63,G56:G59,G52:G54)</f>
        <v>1841</v>
      </c>
      <c r="H81" s="299" t="s">
        <v>69</v>
      </c>
      <c r="I81" s="904"/>
      <c r="J81" s="905"/>
      <c r="K81" s="906"/>
      <c r="L81" s="906"/>
      <c r="M81" s="906"/>
      <c r="N81" s="907"/>
    </row>
    <row r="82" spans="1:14" ht="22.5" customHeight="1" thickBot="1">
      <c r="A82" s="300" t="s">
        <v>32</v>
      </c>
      <c r="B82" s="301"/>
      <c r="C82" s="913"/>
      <c r="D82" s="914"/>
      <c r="E82" s="302">
        <f>E81*0.3</f>
        <v>498.29999999999995</v>
      </c>
      <c r="F82" s="303" t="s">
        <v>69</v>
      </c>
      <c r="G82" s="303">
        <f>G81*0.3</f>
        <v>552.29999999999995</v>
      </c>
      <c r="H82" s="304" t="s">
        <v>69</v>
      </c>
      <c r="I82" s="908"/>
      <c r="J82" s="909"/>
      <c r="K82" s="909"/>
      <c r="L82" s="909"/>
      <c r="M82" s="909"/>
      <c r="N82" s="910"/>
    </row>
    <row r="83" spans="1:14" ht="13.5" thickBot="1">
      <c r="A83" s="872" t="s">
        <v>119</v>
      </c>
      <c r="B83" s="873"/>
      <c r="C83" s="877"/>
      <c r="D83" s="878"/>
      <c r="E83" s="572">
        <f>SUM(E81:E82)</f>
        <v>2159.3000000000002</v>
      </c>
      <c r="F83" s="450" t="s">
        <v>69</v>
      </c>
      <c r="G83" s="450">
        <f>SUM(G81:G82)</f>
        <v>2393.3000000000002</v>
      </c>
      <c r="H83" s="451" t="s">
        <v>69</v>
      </c>
      <c r="I83" s="874"/>
      <c r="J83" s="875"/>
      <c r="K83" s="875"/>
      <c r="L83" s="875"/>
      <c r="M83" s="875"/>
      <c r="N83" s="876"/>
    </row>
    <row r="84" spans="1:14" ht="22.5" customHeight="1" thickBot="1"/>
    <row r="85" spans="1:14" ht="13.5" thickBot="1">
      <c r="A85" s="870" t="s">
        <v>126</v>
      </c>
      <c r="B85" s="871"/>
      <c r="C85" s="452"/>
      <c r="D85" s="453"/>
      <c r="E85" s="454"/>
      <c r="F85" s="454"/>
      <c r="G85" s="455"/>
      <c r="H85" s="455"/>
      <c r="I85" s="456"/>
      <c r="J85" s="456"/>
      <c r="K85" s="456"/>
      <c r="L85" s="456"/>
      <c r="M85" s="456"/>
      <c r="N85" s="457"/>
    </row>
    <row r="86" spans="1:14">
      <c r="A86" s="182" t="s">
        <v>138</v>
      </c>
      <c r="B86" s="142"/>
      <c r="C86" s="142"/>
      <c r="D86" s="142"/>
      <c r="E86" s="142"/>
      <c r="F86" s="142"/>
      <c r="G86" s="142"/>
      <c r="H86" s="142"/>
      <c r="I86" s="142"/>
      <c r="J86" s="142"/>
      <c r="K86" s="142"/>
      <c r="L86" s="142"/>
      <c r="M86" s="142"/>
      <c r="N86" s="143"/>
    </row>
    <row r="87" spans="1:14">
      <c r="A87" s="144"/>
      <c r="B87" s="145"/>
      <c r="C87" s="145"/>
      <c r="D87" s="145"/>
      <c r="E87" s="145"/>
      <c r="F87" s="145"/>
      <c r="G87" s="145"/>
      <c r="H87" s="145"/>
      <c r="I87" s="145"/>
      <c r="J87" s="145"/>
      <c r="K87" s="145"/>
      <c r="L87" s="145"/>
      <c r="M87" s="145"/>
      <c r="N87" s="146"/>
    </row>
    <row r="88" spans="1:14">
      <c r="A88" s="186" t="s">
        <v>139</v>
      </c>
      <c r="B88" s="187" t="s">
        <v>144</v>
      </c>
      <c r="C88" s="145"/>
      <c r="D88" s="187" t="s">
        <v>139</v>
      </c>
      <c r="E88" s="187" t="s">
        <v>148</v>
      </c>
      <c r="F88" s="145"/>
      <c r="G88" s="145"/>
      <c r="H88" s="145"/>
      <c r="I88" s="145"/>
      <c r="J88" s="145"/>
      <c r="K88" s="145"/>
      <c r="L88" s="145"/>
      <c r="M88" s="145"/>
      <c r="N88" s="146"/>
    </row>
    <row r="89" spans="1:14">
      <c r="A89" s="186" t="s">
        <v>140</v>
      </c>
      <c r="B89" s="145"/>
      <c r="C89" s="145"/>
      <c r="D89" s="187" t="s">
        <v>140</v>
      </c>
      <c r="E89" s="145"/>
      <c r="F89" s="145"/>
      <c r="G89" s="145"/>
      <c r="H89" s="145"/>
      <c r="I89" s="145"/>
      <c r="J89" s="145"/>
      <c r="K89" s="145"/>
      <c r="L89" s="145"/>
      <c r="M89" s="145"/>
      <c r="N89" s="146"/>
    </row>
    <row r="90" spans="1:14">
      <c r="A90" s="183" t="s">
        <v>141</v>
      </c>
      <c r="B90" s="145"/>
      <c r="C90" s="145"/>
      <c r="D90" s="184" t="s">
        <v>147</v>
      </c>
      <c r="E90" s="145"/>
      <c r="F90" s="145"/>
      <c r="G90" s="145"/>
      <c r="H90" s="145"/>
      <c r="I90" s="145"/>
      <c r="J90" s="859"/>
      <c r="K90" s="145"/>
      <c r="L90" s="145"/>
      <c r="M90" s="145"/>
      <c r="N90" s="146"/>
    </row>
    <row r="91" spans="1:14">
      <c r="A91" s="183" t="s">
        <v>142</v>
      </c>
      <c r="B91" s="145"/>
      <c r="C91" s="145"/>
      <c r="D91" s="184" t="s">
        <v>146</v>
      </c>
      <c r="E91" s="145"/>
      <c r="F91" s="145"/>
      <c r="G91" s="145"/>
      <c r="H91" s="145"/>
      <c r="I91" s="145"/>
      <c r="J91" s="145"/>
      <c r="K91" s="145"/>
      <c r="L91" s="145"/>
      <c r="M91" s="145"/>
      <c r="N91" s="146"/>
    </row>
    <row r="92" spans="1:14">
      <c r="A92" s="185" t="s">
        <v>143</v>
      </c>
      <c r="B92" s="145"/>
      <c r="C92" s="145"/>
      <c r="D92" s="188" t="s">
        <v>145</v>
      </c>
      <c r="E92" s="145"/>
      <c r="F92" s="145"/>
      <c r="G92" s="145"/>
      <c r="H92" s="145"/>
      <c r="I92" s="145"/>
      <c r="J92" s="145"/>
      <c r="K92" s="145"/>
      <c r="L92" s="145"/>
      <c r="M92" s="145"/>
      <c r="N92" s="146"/>
    </row>
    <row r="93" spans="1:14" ht="13.5" thickBot="1">
      <c r="A93" s="147"/>
      <c r="B93" s="148"/>
      <c r="C93" s="148"/>
      <c r="D93" s="148"/>
      <c r="E93" s="148"/>
      <c r="F93" s="148"/>
      <c r="G93" s="148"/>
      <c r="H93" s="148"/>
      <c r="I93" s="148"/>
      <c r="J93" s="148"/>
      <c r="K93" s="148"/>
      <c r="L93" s="148"/>
      <c r="M93" s="148"/>
      <c r="N93" s="149"/>
    </row>
    <row r="94" spans="1:14" ht="13.5" thickBot="1">
      <c r="A94" s="144"/>
      <c r="B94" s="145"/>
      <c r="C94" s="145"/>
      <c r="D94" s="145"/>
      <c r="E94" s="145"/>
      <c r="F94" s="145"/>
      <c r="G94" s="145"/>
      <c r="H94" s="145"/>
      <c r="I94" s="145"/>
      <c r="J94" s="145"/>
      <c r="K94" s="145"/>
      <c r="L94" s="145"/>
      <c r="M94" s="145"/>
      <c r="N94" s="146"/>
    </row>
    <row r="95" spans="1:14" ht="13.5" thickBot="1">
      <c r="A95" s="848" t="s">
        <v>154</v>
      </c>
      <c r="B95" s="849"/>
      <c r="C95" s="849"/>
      <c r="D95" s="849"/>
      <c r="E95" s="856"/>
      <c r="F95" s="856"/>
      <c r="G95" s="856"/>
      <c r="H95" s="856"/>
      <c r="I95" s="856"/>
      <c r="J95" s="856"/>
      <c r="K95" s="856"/>
      <c r="L95" s="856"/>
      <c r="M95" s="856"/>
      <c r="N95" s="857"/>
    </row>
    <row r="96" spans="1:14" ht="13.5" thickBot="1">
      <c r="A96" s="312" t="s">
        <v>44</v>
      </c>
      <c r="B96" s="858"/>
      <c r="C96" s="858"/>
      <c r="D96" s="858"/>
      <c r="E96" s="312" t="s">
        <v>63</v>
      </c>
      <c r="F96" s="858"/>
      <c r="G96" s="858"/>
      <c r="H96" s="314"/>
      <c r="I96" s="312" t="s">
        <v>70</v>
      </c>
      <c r="J96" s="314"/>
      <c r="K96" s="312" t="s">
        <v>45</v>
      </c>
      <c r="L96" s="858"/>
      <c r="M96" s="858"/>
      <c r="N96" s="314"/>
    </row>
    <row r="97" spans="1:14" ht="13.5" thickBot="1">
      <c r="A97" s="308" t="s">
        <v>55</v>
      </c>
      <c r="B97" s="309" t="s">
        <v>46</v>
      </c>
      <c r="C97" s="310" t="s">
        <v>47</v>
      </c>
      <c r="D97" s="311" t="s">
        <v>48</v>
      </c>
      <c r="E97" s="312" t="s">
        <v>61</v>
      </c>
      <c r="F97" s="313"/>
      <c r="G97" s="311" t="s">
        <v>62</v>
      </c>
      <c r="H97" s="314"/>
      <c r="I97" s="315" t="s">
        <v>49</v>
      </c>
      <c r="J97" s="316" t="s">
        <v>50</v>
      </c>
      <c r="K97" s="313" t="s">
        <v>51</v>
      </c>
      <c r="L97" s="310" t="s">
        <v>52</v>
      </c>
      <c r="M97" s="309" t="s">
        <v>53</v>
      </c>
      <c r="N97" s="316" t="s">
        <v>54</v>
      </c>
    </row>
    <row r="98" spans="1:14" ht="22.5">
      <c r="A98" s="107"/>
      <c r="B98" s="108"/>
      <c r="C98" s="69" t="s">
        <v>150</v>
      </c>
      <c r="D98" s="63"/>
      <c r="E98" s="56">
        <v>55</v>
      </c>
      <c r="F98" s="69" t="s">
        <v>69</v>
      </c>
      <c r="G98" s="69">
        <f t="shared" ref="G98" si="5">E98*J98</f>
        <v>220</v>
      </c>
      <c r="H98" s="55" t="s">
        <v>69</v>
      </c>
      <c r="I98" s="96">
        <f>25*3+35</f>
        <v>110</v>
      </c>
      <c r="J98" s="57">
        <v>4</v>
      </c>
      <c r="K98" s="56"/>
      <c r="L98" s="67" t="s">
        <v>382</v>
      </c>
      <c r="M98" s="70" t="s">
        <v>58</v>
      </c>
      <c r="N98" s="75" t="s">
        <v>81</v>
      </c>
    </row>
    <row r="99" spans="1:14" ht="22.5">
      <c r="A99" s="107"/>
      <c r="B99" s="108"/>
      <c r="C99" s="69" t="s">
        <v>314</v>
      </c>
      <c r="D99" s="63"/>
      <c r="E99" s="56">
        <v>55</v>
      </c>
      <c r="F99" s="69" t="s">
        <v>69</v>
      </c>
      <c r="G99" s="69">
        <v>100</v>
      </c>
      <c r="H99" s="55" t="s">
        <v>69</v>
      </c>
      <c r="I99" s="96">
        <v>50</v>
      </c>
      <c r="J99" s="57">
        <v>2</v>
      </c>
      <c r="K99" s="56"/>
      <c r="L99" s="67" t="s">
        <v>379</v>
      </c>
      <c r="M99" s="70" t="s">
        <v>58</v>
      </c>
      <c r="N99" s="75" t="s">
        <v>81</v>
      </c>
    </row>
    <row r="100" spans="1:14" ht="22.5">
      <c r="A100" s="107"/>
      <c r="B100" s="108"/>
      <c r="C100" s="69" t="s">
        <v>313</v>
      </c>
      <c r="D100" s="63"/>
      <c r="E100" s="56">
        <v>100</v>
      </c>
      <c r="F100" s="69" t="s">
        <v>69</v>
      </c>
      <c r="G100" s="69">
        <v>100</v>
      </c>
      <c r="H100" s="55" t="s">
        <v>69</v>
      </c>
      <c r="I100" s="96">
        <v>45</v>
      </c>
      <c r="J100" s="57">
        <v>1</v>
      </c>
      <c r="K100" s="56"/>
      <c r="L100" s="74" t="s">
        <v>382</v>
      </c>
      <c r="M100" s="87" t="s">
        <v>58</v>
      </c>
      <c r="N100" s="75" t="s">
        <v>383</v>
      </c>
    </row>
    <row r="101" spans="1:14" s="140" customFormat="1" ht="33.75">
      <c r="A101" s="863"/>
      <c r="B101" s="92" t="s">
        <v>120</v>
      </c>
      <c r="C101" s="864" t="s">
        <v>388</v>
      </c>
      <c r="D101" s="83" t="s">
        <v>234</v>
      </c>
      <c r="E101" s="865">
        <v>35</v>
      </c>
      <c r="F101" s="864" t="s">
        <v>69</v>
      </c>
      <c r="G101" s="864">
        <v>35</v>
      </c>
      <c r="H101" s="68" t="s">
        <v>69</v>
      </c>
      <c r="I101" s="866">
        <v>24</v>
      </c>
      <c r="J101" s="867">
        <v>1</v>
      </c>
      <c r="K101" s="721" t="s">
        <v>391</v>
      </c>
      <c r="L101" s="67" t="s">
        <v>199</v>
      </c>
      <c r="M101" s="67" t="s">
        <v>200</v>
      </c>
      <c r="N101" s="68" t="s">
        <v>268</v>
      </c>
    </row>
    <row r="102" spans="1:14" s="140" customFormat="1" ht="33.75">
      <c r="A102" s="863"/>
      <c r="B102" s="92" t="s">
        <v>120</v>
      </c>
      <c r="C102" s="864" t="s">
        <v>263</v>
      </c>
      <c r="D102" s="83" t="s">
        <v>234</v>
      </c>
      <c r="E102" s="76">
        <v>35</v>
      </c>
      <c r="F102" s="70" t="s">
        <v>69</v>
      </c>
      <c r="G102" s="864">
        <f>E102*J102</f>
        <v>35</v>
      </c>
      <c r="H102" s="68" t="s">
        <v>69</v>
      </c>
      <c r="I102" s="719">
        <v>24</v>
      </c>
      <c r="J102" s="65">
        <v>1</v>
      </c>
      <c r="K102" s="721" t="s">
        <v>391</v>
      </c>
      <c r="L102" s="66" t="s">
        <v>389</v>
      </c>
      <c r="M102" s="92" t="s">
        <v>390</v>
      </c>
      <c r="N102" s="85" t="s">
        <v>81</v>
      </c>
    </row>
    <row r="103" spans="1:14" ht="23.25" thickBot="1">
      <c r="A103" s="107"/>
      <c r="B103" s="108"/>
      <c r="C103" s="69"/>
      <c r="D103" s="63" t="s">
        <v>68</v>
      </c>
      <c r="E103" s="177">
        <f>28+14</f>
        <v>42</v>
      </c>
      <c r="F103" s="178" t="s">
        <v>69</v>
      </c>
      <c r="G103" s="178">
        <v>42</v>
      </c>
      <c r="H103" s="179" t="s">
        <v>69</v>
      </c>
      <c r="I103" s="153">
        <v>19</v>
      </c>
      <c r="J103" s="163" t="s">
        <v>381</v>
      </c>
      <c r="K103" s="56"/>
      <c r="L103" s="67" t="s">
        <v>382</v>
      </c>
      <c r="M103" s="70" t="s">
        <v>319</v>
      </c>
      <c r="N103" s="75" t="s">
        <v>57</v>
      </c>
    </row>
    <row r="104" spans="1:14">
      <c r="A104" s="771" t="s">
        <v>13</v>
      </c>
      <c r="B104" s="772"/>
      <c r="C104" s="936"/>
      <c r="D104" s="937"/>
      <c r="E104" s="357">
        <f>SUM(E98:E103)</f>
        <v>322</v>
      </c>
      <c r="F104" s="358" t="s">
        <v>69</v>
      </c>
      <c r="G104" s="358">
        <f>SUM(G98:G103)</f>
        <v>532</v>
      </c>
      <c r="H104" s="359" t="s">
        <v>69</v>
      </c>
      <c r="I104" s="940"/>
      <c r="J104" s="941"/>
      <c r="K104" s="941"/>
      <c r="L104" s="941"/>
      <c r="M104" s="941"/>
      <c r="N104" s="942"/>
    </row>
    <row r="105" spans="1:14" ht="13.5" thickBot="1">
      <c r="A105" s="363" t="s">
        <v>32</v>
      </c>
      <c r="B105" s="364"/>
      <c r="C105" s="938"/>
      <c r="D105" s="939"/>
      <c r="E105" s="233">
        <f>E104*0.2</f>
        <v>64.400000000000006</v>
      </c>
      <c r="F105" s="235" t="s">
        <v>69</v>
      </c>
      <c r="G105" s="235">
        <f>G104*0.2</f>
        <v>106.4</v>
      </c>
      <c r="H105" s="367" t="s">
        <v>69</v>
      </c>
      <c r="I105" s="943"/>
      <c r="J105" s="944"/>
      <c r="K105" s="944"/>
      <c r="L105" s="944"/>
      <c r="M105" s="944"/>
      <c r="N105" s="945"/>
    </row>
    <row r="106" spans="1:14" ht="13.5" thickBot="1">
      <c r="A106" s="1027" t="s">
        <v>159</v>
      </c>
      <c r="B106" s="1028"/>
      <c r="C106" s="1029"/>
      <c r="D106" s="1030"/>
      <c r="E106" s="845">
        <f>SUM(E104:E105)</f>
        <v>386.4</v>
      </c>
      <c r="F106" s="846" t="s">
        <v>69</v>
      </c>
      <c r="G106" s="846">
        <f>SUM(G104:G105)</f>
        <v>638.4</v>
      </c>
      <c r="H106" s="847" t="s">
        <v>69</v>
      </c>
      <c r="I106" s="1031"/>
      <c r="J106" s="1032"/>
      <c r="K106" s="1032"/>
      <c r="L106" s="1032"/>
      <c r="M106" s="1032"/>
      <c r="N106" s="1033"/>
    </row>
    <row r="107" spans="1:14" ht="13.5" thickBot="1">
      <c r="A107" s="848" t="s">
        <v>126</v>
      </c>
      <c r="B107" s="849"/>
      <c r="C107" s="850"/>
      <c r="D107" s="851"/>
      <c r="E107" s="852"/>
      <c r="F107" s="852"/>
      <c r="G107" s="853"/>
      <c r="H107" s="853"/>
      <c r="I107" s="854"/>
      <c r="J107" s="854"/>
      <c r="K107" s="854"/>
      <c r="L107" s="854"/>
      <c r="M107" s="854"/>
      <c r="N107" s="855"/>
    </row>
    <row r="108" spans="1:14" ht="13.5" thickBot="1"/>
    <row r="109" spans="1:14" ht="16.5" thickBot="1">
      <c r="A109" s="664" t="s">
        <v>332</v>
      </c>
      <c r="B109" s="665"/>
      <c r="C109" s="665"/>
      <c r="D109" s="665"/>
      <c r="E109" s="665"/>
      <c r="F109" s="665"/>
      <c r="G109" s="665"/>
      <c r="H109" s="665"/>
      <c r="I109" s="665"/>
      <c r="J109" s="665"/>
      <c r="K109" s="665"/>
      <c r="L109" s="665"/>
      <c r="M109" s="665"/>
      <c r="N109" s="666"/>
    </row>
    <row r="110" spans="1:14" ht="13.5" thickBot="1">
      <c r="A110" s="760" t="s">
        <v>44</v>
      </c>
      <c r="B110" s="761"/>
      <c r="C110" s="761"/>
      <c r="D110" s="761"/>
      <c r="E110" s="1007" t="s">
        <v>63</v>
      </c>
      <c r="F110" s="1008"/>
      <c r="G110" s="1008"/>
      <c r="H110" s="1009"/>
      <c r="I110" s="1008" t="s">
        <v>70</v>
      </c>
      <c r="J110" s="1008"/>
      <c r="K110" s="1007" t="s">
        <v>45</v>
      </c>
      <c r="L110" s="1008"/>
      <c r="M110" s="1008"/>
      <c r="N110" s="1009"/>
    </row>
    <row r="111" spans="1:14" ht="13.5" thickBot="1">
      <c r="A111" s="308" t="s">
        <v>55</v>
      </c>
      <c r="B111" s="309" t="s">
        <v>46</v>
      </c>
      <c r="C111" s="310" t="s">
        <v>47</v>
      </c>
      <c r="D111" s="311" t="s">
        <v>48</v>
      </c>
      <c r="E111" s="312" t="s">
        <v>61</v>
      </c>
      <c r="F111" s="313"/>
      <c r="G111" s="311" t="s">
        <v>62</v>
      </c>
      <c r="H111" s="314"/>
      <c r="I111" s="315" t="s">
        <v>49</v>
      </c>
      <c r="J111" s="316" t="s">
        <v>50</v>
      </c>
      <c r="K111" s="313" t="s">
        <v>51</v>
      </c>
      <c r="L111" s="310" t="s">
        <v>212</v>
      </c>
      <c r="M111" s="309" t="s">
        <v>213</v>
      </c>
      <c r="N111" s="316" t="s">
        <v>54</v>
      </c>
    </row>
    <row r="112" spans="1:14" ht="13.5" thickBot="1">
      <c r="A112" s="615" t="s">
        <v>324</v>
      </c>
      <c r="B112" s="616"/>
      <c r="C112" s="616"/>
      <c r="D112" s="617"/>
      <c r="E112" s="618"/>
      <c r="F112" s="619"/>
      <c r="G112" s="619"/>
      <c r="H112" s="620"/>
      <c r="I112" s="619"/>
      <c r="J112" s="620"/>
      <c r="K112" s="618"/>
      <c r="L112" s="619"/>
      <c r="M112" s="619"/>
      <c r="N112" s="620"/>
    </row>
    <row r="113" spans="1:14">
      <c r="A113" s="105"/>
      <c r="B113" s="106"/>
      <c r="C113" s="89"/>
      <c r="D113" s="110" t="s">
        <v>103</v>
      </c>
      <c r="E113" s="177">
        <v>250</v>
      </c>
      <c r="F113" s="178" t="s">
        <v>69</v>
      </c>
      <c r="G113" s="178">
        <v>250</v>
      </c>
      <c r="H113" s="179" t="s">
        <v>69</v>
      </c>
      <c r="I113" s="180">
        <v>166</v>
      </c>
      <c r="J113" s="181">
        <v>1</v>
      </c>
      <c r="K113" s="56"/>
      <c r="L113" s="67" t="s">
        <v>199</v>
      </c>
      <c r="M113" s="67" t="s">
        <v>200</v>
      </c>
      <c r="N113" s="75" t="s">
        <v>80</v>
      </c>
    </row>
    <row r="114" spans="1:14">
      <c r="A114" s="105"/>
      <c r="B114" s="106"/>
      <c r="C114" s="89"/>
      <c r="D114" s="110" t="s">
        <v>325</v>
      </c>
      <c r="E114" s="177">
        <v>15</v>
      </c>
      <c r="F114" s="178" t="s">
        <v>69</v>
      </c>
      <c r="G114" s="178">
        <v>15</v>
      </c>
      <c r="H114" s="179" t="s">
        <v>69</v>
      </c>
      <c r="I114" s="150">
        <v>13</v>
      </c>
      <c r="J114" s="151">
        <v>1</v>
      </c>
      <c r="K114" s="56"/>
      <c r="L114" s="67"/>
      <c r="M114" s="67"/>
      <c r="N114" s="75"/>
    </row>
    <row r="115" spans="1:14">
      <c r="A115" s="107"/>
      <c r="B115" s="108"/>
      <c r="C115" s="69"/>
      <c r="D115" s="63" t="s">
        <v>104</v>
      </c>
      <c r="E115" s="177">
        <v>140</v>
      </c>
      <c r="F115" s="178" t="s">
        <v>69</v>
      </c>
      <c r="G115" s="178">
        <f t="shared" ref="G115" si="6">E115*J115</f>
        <v>140</v>
      </c>
      <c r="H115" s="179" t="s">
        <v>69</v>
      </c>
      <c r="I115" s="153">
        <v>6</v>
      </c>
      <c r="J115" s="154">
        <v>1</v>
      </c>
      <c r="K115" s="56"/>
      <c r="L115" s="67" t="s">
        <v>199</v>
      </c>
      <c r="M115" s="67" t="s">
        <v>200</v>
      </c>
      <c r="N115" s="75" t="s">
        <v>80</v>
      </c>
    </row>
    <row r="116" spans="1:14">
      <c r="A116" s="107"/>
      <c r="B116" s="108"/>
      <c r="D116" s="69" t="s">
        <v>198</v>
      </c>
      <c r="E116" s="177">
        <v>20</v>
      </c>
      <c r="F116" s="178" t="s">
        <v>69</v>
      </c>
      <c r="G116" s="178">
        <v>20</v>
      </c>
      <c r="H116" s="179" t="s">
        <v>69</v>
      </c>
      <c r="I116" s="153"/>
      <c r="J116" s="154"/>
      <c r="K116" s="56"/>
      <c r="L116" s="67"/>
      <c r="M116" s="67"/>
      <c r="N116" s="75"/>
    </row>
    <row r="117" spans="1:14" ht="13.5" thickBot="1">
      <c r="A117" s="107"/>
      <c r="B117" s="108"/>
      <c r="C117" s="69"/>
      <c r="D117" s="63" t="s">
        <v>68</v>
      </c>
      <c r="E117" s="177">
        <v>17</v>
      </c>
      <c r="F117" s="178" t="s">
        <v>69</v>
      </c>
      <c r="G117" s="178">
        <v>17</v>
      </c>
      <c r="H117" s="179" t="s">
        <v>69</v>
      </c>
      <c r="I117" s="153">
        <v>7</v>
      </c>
      <c r="J117" s="163" t="s">
        <v>384</v>
      </c>
      <c r="K117" s="56"/>
      <c r="L117" s="67" t="s">
        <v>199</v>
      </c>
      <c r="M117" s="67" t="s">
        <v>200</v>
      </c>
      <c r="N117" s="75" t="s">
        <v>80</v>
      </c>
    </row>
    <row r="118" spans="1:14">
      <c r="A118" s="745" t="s">
        <v>13</v>
      </c>
      <c r="B118" s="746"/>
      <c r="C118" s="741"/>
      <c r="D118" s="742"/>
      <c r="E118" s="243">
        <f>SUM(E113:E117)</f>
        <v>442</v>
      </c>
      <c r="F118" s="244" t="s">
        <v>69</v>
      </c>
      <c r="G118" s="245">
        <f>SUM(G113:G117)</f>
        <v>442</v>
      </c>
      <c r="H118" s="246" t="s">
        <v>69</v>
      </c>
      <c r="I118" s="735"/>
      <c r="J118" s="736"/>
      <c r="K118" s="736"/>
      <c r="L118" s="736"/>
      <c r="M118" s="736"/>
      <c r="N118" s="737"/>
    </row>
    <row r="119" spans="1:14" ht="13.5" thickBot="1">
      <c r="A119" s="247" t="s">
        <v>32</v>
      </c>
      <c r="B119" s="248"/>
      <c r="C119" s="743"/>
      <c r="D119" s="744"/>
      <c r="E119" s="249">
        <f>E118*0.2</f>
        <v>88.4</v>
      </c>
      <c r="F119" s="250" t="s">
        <v>69</v>
      </c>
      <c r="G119" s="251">
        <f>G118*0.2</f>
        <v>88.4</v>
      </c>
      <c r="H119" s="252" t="s">
        <v>69</v>
      </c>
      <c r="I119" s="738"/>
      <c r="J119" s="739"/>
      <c r="K119" s="739"/>
      <c r="L119" s="739"/>
      <c r="M119" s="739"/>
      <c r="N119" s="740"/>
    </row>
    <row r="120" spans="1:14" ht="13.5" thickBot="1">
      <c r="A120" s="667" t="s">
        <v>281</v>
      </c>
      <c r="B120" s="224"/>
      <c r="C120" s="225"/>
      <c r="D120" s="226"/>
      <c r="E120" s="227">
        <f>SUM(E118:E119)</f>
        <v>530.4</v>
      </c>
      <c r="F120" s="228" t="s">
        <v>69</v>
      </c>
      <c r="G120" s="228">
        <f>SUM(G118:G119)</f>
        <v>530.4</v>
      </c>
      <c r="H120" s="229" t="s">
        <v>69</v>
      </c>
      <c r="I120" s="230"/>
      <c r="J120" s="231"/>
      <c r="K120" s="231"/>
      <c r="L120" s="231"/>
      <c r="M120" s="231"/>
      <c r="N120" s="232"/>
    </row>
    <row r="121" spans="1:14" ht="13.5" thickBot="1"/>
    <row r="122" spans="1:14" ht="16.5" thickBot="1">
      <c r="A122" s="654" t="s">
        <v>345</v>
      </c>
      <c r="B122" s="655"/>
      <c r="C122" s="655"/>
      <c r="D122" s="655"/>
      <c r="E122" s="655">
        <v>695</v>
      </c>
      <c r="F122" s="655"/>
      <c r="G122" s="655">
        <f>E122+35</f>
        <v>730</v>
      </c>
      <c r="H122" s="655"/>
      <c r="I122" s="655"/>
      <c r="J122" s="655"/>
      <c r="K122" s="655"/>
      <c r="L122" s="655"/>
      <c r="M122" s="655"/>
      <c r="N122" s="656"/>
    </row>
    <row r="123" spans="1:14" ht="13.5" thickBot="1">
      <c r="A123" s="776" t="s">
        <v>44</v>
      </c>
      <c r="B123" s="777"/>
      <c r="C123" s="777"/>
      <c r="D123" s="777"/>
      <c r="E123" s="1007" t="s">
        <v>63</v>
      </c>
      <c r="F123" s="1008"/>
      <c r="G123" s="1008"/>
      <c r="H123" s="1009"/>
      <c r="I123" s="1007" t="s">
        <v>70</v>
      </c>
      <c r="J123" s="1009"/>
      <c r="K123" s="1008" t="s">
        <v>45</v>
      </c>
      <c r="L123" s="1008"/>
      <c r="M123" s="1008"/>
      <c r="N123" s="1009"/>
    </row>
    <row r="124" spans="1:14" ht="13.5" thickBot="1">
      <c r="A124" s="308" t="s">
        <v>55</v>
      </c>
      <c r="B124" s="309" t="s">
        <v>46</v>
      </c>
      <c r="C124" s="310" t="s">
        <v>47</v>
      </c>
      <c r="D124" s="311" t="s">
        <v>48</v>
      </c>
      <c r="E124" s="312" t="s">
        <v>61</v>
      </c>
      <c r="F124" s="313"/>
      <c r="G124" s="311" t="s">
        <v>62</v>
      </c>
      <c r="H124" s="314"/>
      <c r="I124" s="315" t="s">
        <v>49</v>
      </c>
      <c r="J124" s="316" t="s">
        <v>50</v>
      </c>
      <c r="K124" s="313" t="s">
        <v>51</v>
      </c>
      <c r="L124" s="310" t="s">
        <v>212</v>
      </c>
      <c r="M124" s="309" t="s">
        <v>213</v>
      </c>
      <c r="N124" s="316" t="s">
        <v>54</v>
      </c>
    </row>
    <row r="125" spans="1:14">
      <c r="A125" s="634" t="s">
        <v>274</v>
      </c>
      <c r="B125" s="635"/>
      <c r="C125" s="635"/>
      <c r="D125" s="635"/>
      <c r="E125" s="633"/>
      <c r="F125" s="631"/>
      <c r="G125" s="631"/>
      <c r="H125" s="632"/>
      <c r="I125" s="633"/>
      <c r="J125" s="632"/>
      <c r="K125" s="631"/>
      <c r="L125" s="631"/>
      <c r="M125" s="631"/>
      <c r="N125" s="632"/>
    </row>
    <row r="126" spans="1:14" ht="18.600000000000001" customHeight="1">
      <c r="A126" s="107"/>
      <c r="B126" s="108"/>
      <c r="C126" s="69" t="s">
        <v>322</v>
      </c>
      <c r="D126" s="79"/>
      <c r="E126" s="177">
        <v>190</v>
      </c>
      <c r="F126" s="178" t="s">
        <v>69</v>
      </c>
      <c r="G126" s="178">
        <f>E126*2</f>
        <v>380</v>
      </c>
      <c r="H126" s="179" t="s">
        <v>69</v>
      </c>
      <c r="I126" s="153">
        <v>135</v>
      </c>
      <c r="J126" s="154">
        <v>2</v>
      </c>
      <c r="K126" s="58"/>
      <c r="L126" s="67" t="s">
        <v>278</v>
      </c>
      <c r="M126" s="67" t="s">
        <v>279</v>
      </c>
      <c r="N126" s="68" t="s">
        <v>127</v>
      </c>
    </row>
    <row r="127" spans="1:14" ht="19.149999999999999" customHeight="1">
      <c r="A127" s="107"/>
      <c r="B127" s="108"/>
      <c r="C127" s="69" t="s">
        <v>352</v>
      </c>
      <c r="E127" s="787">
        <v>145</v>
      </c>
      <c r="F127" s="178" t="s">
        <v>69</v>
      </c>
      <c r="G127" s="788">
        <v>145</v>
      </c>
      <c r="H127" s="179" t="s">
        <v>69</v>
      </c>
      <c r="I127" s="189"/>
      <c r="J127" s="518"/>
    </row>
    <row r="128" spans="1:14" ht="19.149999999999999" customHeight="1">
      <c r="A128" s="107"/>
      <c r="B128" s="108"/>
      <c r="C128" s="52" t="s">
        <v>277</v>
      </c>
      <c r="D128" s="114"/>
      <c r="E128" s="177">
        <v>15</v>
      </c>
      <c r="F128" s="178" t="s">
        <v>69</v>
      </c>
      <c r="G128" s="178">
        <f>30</f>
        <v>30</v>
      </c>
      <c r="H128" s="179" t="s">
        <v>69</v>
      </c>
      <c r="I128" s="153">
        <v>2</v>
      </c>
      <c r="J128" s="154">
        <v>2</v>
      </c>
      <c r="K128" s="58"/>
      <c r="L128" s="67" t="s">
        <v>278</v>
      </c>
      <c r="M128" s="67" t="s">
        <v>279</v>
      </c>
      <c r="N128" s="68" t="s">
        <v>80</v>
      </c>
    </row>
    <row r="129" spans="1:14" ht="19.149999999999999" customHeight="1">
      <c r="A129" s="107"/>
      <c r="B129" s="108"/>
      <c r="C129" s="52" t="s">
        <v>351</v>
      </c>
      <c r="D129" s="79"/>
      <c r="E129" s="177">
        <v>12</v>
      </c>
      <c r="F129" s="178" t="s">
        <v>69</v>
      </c>
      <c r="G129" s="178">
        <v>12</v>
      </c>
      <c r="H129" s="179" t="s">
        <v>69</v>
      </c>
      <c r="I129" s="153"/>
      <c r="J129" s="154"/>
      <c r="K129" s="58"/>
      <c r="L129" s="67"/>
      <c r="M129" s="67"/>
      <c r="N129" s="68"/>
    </row>
    <row r="130" spans="1:14" ht="19.149999999999999" customHeight="1">
      <c r="A130" s="107"/>
      <c r="B130" s="108"/>
      <c r="C130" s="69" t="s">
        <v>323</v>
      </c>
      <c r="D130" s="79"/>
      <c r="E130" s="177">
        <v>11</v>
      </c>
      <c r="F130" s="178" t="s">
        <v>69</v>
      </c>
      <c r="G130" s="178">
        <f t="shared" ref="G130" si="7">E130*J130</f>
        <v>11</v>
      </c>
      <c r="H130" s="179" t="s">
        <v>69</v>
      </c>
      <c r="I130" s="153">
        <v>6</v>
      </c>
      <c r="J130" s="154">
        <v>1</v>
      </c>
      <c r="K130" s="58"/>
      <c r="L130" s="67" t="s">
        <v>278</v>
      </c>
      <c r="M130" s="67" t="s">
        <v>279</v>
      </c>
      <c r="N130" s="68" t="s">
        <v>80</v>
      </c>
    </row>
    <row r="131" spans="1:14" ht="19.149999999999999" customHeight="1">
      <c r="A131" s="107"/>
      <c r="B131" s="108"/>
      <c r="C131" s="69" t="s">
        <v>353</v>
      </c>
      <c r="D131" s="79"/>
      <c r="E131" s="177">
        <v>50</v>
      </c>
      <c r="F131" s="178" t="s">
        <v>69</v>
      </c>
      <c r="G131" s="178">
        <v>50</v>
      </c>
      <c r="H131" s="179" t="s">
        <v>69</v>
      </c>
      <c r="I131" s="153"/>
      <c r="J131" s="154"/>
      <c r="K131" s="58"/>
      <c r="L131" s="67"/>
      <c r="M131" s="67"/>
      <c r="N131" s="68"/>
    </row>
    <row r="132" spans="1:14" ht="21.6" customHeight="1">
      <c r="A132" s="107"/>
      <c r="B132" s="108"/>
      <c r="C132" s="69" t="s">
        <v>68</v>
      </c>
      <c r="D132" s="79"/>
      <c r="E132" s="177">
        <v>30</v>
      </c>
      <c r="F132" s="178" t="s">
        <v>69</v>
      </c>
      <c r="G132" s="178">
        <v>30</v>
      </c>
      <c r="H132" s="179" t="s">
        <v>69</v>
      </c>
      <c r="I132" s="153">
        <v>7</v>
      </c>
      <c r="J132" s="163" t="s">
        <v>315</v>
      </c>
      <c r="K132" s="58"/>
      <c r="L132" s="67" t="s">
        <v>278</v>
      </c>
      <c r="M132" s="67" t="s">
        <v>279</v>
      </c>
      <c r="N132" s="68" t="s">
        <v>80</v>
      </c>
    </row>
    <row r="133" spans="1:14">
      <c r="A133" s="636" t="s">
        <v>13</v>
      </c>
      <c r="B133" s="645"/>
      <c r="C133" s="646"/>
      <c r="D133" s="647"/>
      <c r="E133" s="648">
        <f>SUM(E126:E132)</f>
        <v>453</v>
      </c>
      <c r="F133" s="649" t="s">
        <v>69</v>
      </c>
      <c r="G133" s="649">
        <f>SUM(G126:G132)</f>
        <v>658</v>
      </c>
      <c r="H133" s="650" t="s">
        <v>69</v>
      </c>
      <c r="I133" s="652"/>
      <c r="J133" s="653"/>
      <c r="K133" s="651"/>
      <c r="L133" s="651"/>
      <c r="M133" s="651"/>
      <c r="N133" s="653"/>
    </row>
    <row r="134" spans="1:14" ht="13.5" thickBot="1">
      <c r="A134" s="629" t="s">
        <v>354</v>
      </c>
      <c r="B134" s="641"/>
      <c r="C134" s="630"/>
      <c r="D134" s="637"/>
      <c r="E134" s="642">
        <f>E133*0.12</f>
        <v>54.36</v>
      </c>
      <c r="F134" s="643" t="s">
        <v>69</v>
      </c>
      <c r="G134" s="643">
        <v>85</v>
      </c>
      <c r="H134" s="644" t="s">
        <v>69</v>
      </c>
      <c r="I134" s="773"/>
      <c r="J134" s="775"/>
      <c r="K134" s="774"/>
      <c r="L134" s="774"/>
      <c r="M134" s="774"/>
      <c r="N134" s="775"/>
    </row>
    <row r="135" spans="1:14" ht="13.5" thickBot="1">
      <c r="A135" s="1016" t="s">
        <v>276</v>
      </c>
      <c r="B135" s="1017"/>
      <c r="C135" s="1018"/>
      <c r="D135" s="1018"/>
      <c r="E135" s="657">
        <f>SUM(E133:E134)</f>
        <v>507.36</v>
      </c>
      <c r="F135" s="658" t="s">
        <v>69</v>
      </c>
      <c r="G135" s="658">
        <v>730</v>
      </c>
      <c r="H135" s="659" t="s">
        <v>69</v>
      </c>
      <c r="I135" s="660"/>
      <c r="J135" s="662"/>
      <c r="K135" s="661"/>
      <c r="L135" s="661"/>
      <c r="M135" s="661"/>
      <c r="N135" s="662"/>
    </row>
    <row r="136" spans="1:14" ht="13.5" thickBot="1"/>
    <row r="137" spans="1:14" ht="16.5" thickBot="1">
      <c r="A137" s="784" t="s">
        <v>346</v>
      </c>
      <c r="B137" s="785"/>
      <c r="C137" s="785"/>
      <c r="D137" s="785"/>
      <c r="E137" s="785"/>
      <c r="F137" s="785"/>
      <c r="G137" s="785"/>
      <c r="H137" s="785"/>
      <c r="I137" s="785"/>
      <c r="J137" s="785"/>
      <c r="K137" s="785"/>
      <c r="L137" s="785"/>
      <c r="M137" s="785"/>
      <c r="N137" s="786"/>
    </row>
    <row r="138" spans="1:14" ht="13.5" thickBot="1">
      <c r="A138" s="776" t="s">
        <v>44</v>
      </c>
      <c r="B138" s="777"/>
      <c r="C138" s="777"/>
      <c r="D138" s="777"/>
      <c r="E138" s="1007" t="s">
        <v>63</v>
      </c>
      <c r="F138" s="1008"/>
      <c r="G138" s="1008"/>
      <c r="H138" s="1009"/>
      <c r="I138" s="1008" t="s">
        <v>70</v>
      </c>
      <c r="J138" s="1008"/>
      <c r="K138" s="1007" t="s">
        <v>45</v>
      </c>
      <c r="L138" s="1008"/>
      <c r="M138" s="1008"/>
      <c r="N138" s="1009"/>
    </row>
    <row r="139" spans="1:14" ht="13.5" thickBot="1">
      <c r="A139" s="308" t="s">
        <v>55</v>
      </c>
      <c r="B139" s="309" t="s">
        <v>46</v>
      </c>
      <c r="C139" s="310" t="s">
        <v>47</v>
      </c>
      <c r="D139" s="311" t="s">
        <v>48</v>
      </c>
      <c r="E139" s="312" t="s">
        <v>61</v>
      </c>
      <c r="F139" s="313"/>
      <c r="G139" s="311" t="s">
        <v>62</v>
      </c>
      <c r="H139" s="314"/>
      <c r="I139" s="313" t="s">
        <v>49</v>
      </c>
      <c r="J139" s="311" t="s">
        <v>50</v>
      </c>
      <c r="K139" s="315" t="s">
        <v>51</v>
      </c>
      <c r="L139" s="310" t="s">
        <v>212</v>
      </c>
      <c r="M139" s="309" t="s">
        <v>213</v>
      </c>
      <c r="N139" s="316" t="s">
        <v>54</v>
      </c>
    </row>
    <row r="140" spans="1:14">
      <c r="A140" s="634" t="s">
        <v>347</v>
      </c>
      <c r="B140" s="635"/>
      <c r="C140" s="635"/>
      <c r="D140" s="635"/>
      <c r="E140" s="633"/>
      <c r="F140" s="631"/>
      <c r="G140" s="631"/>
      <c r="H140" s="632"/>
      <c r="I140" s="631"/>
      <c r="J140" s="631"/>
      <c r="K140" s="633"/>
      <c r="L140" s="631"/>
      <c r="M140" s="631"/>
      <c r="N140" s="632"/>
    </row>
    <row r="141" spans="1:14" ht="22.5">
      <c r="A141" s="107"/>
      <c r="B141" s="108"/>
      <c r="C141" s="69" t="s">
        <v>348</v>
      </c>
      <c r="D141" s="79"/>
      <c r="E141" s="177">
        <v>11</v>
      </c>
      <c r="F141" s="178" t="s">
        <v>69</v>
      </c>
      <c r="G141" s="178">
        <f>E141*J141</f>
        <v>264</v>
      </c>
      <c r="H141" s="179" t="s">
        <v>69</v>
      </c>
      <c r="I141" s="638">
        <f>G141/1.5</f>
        <v>176</v>
      </c>
      <c r="J141" s="639">
        <v>24</v>
      </c>
      <c r="K141" s="56"/>
      <c r="L141" s="67" t="s">
        <v>349</v>
      </c>
      <c r="M141" s="67" t="s">
        <v>350</v>
      </c>
      <c r="N141" s="68" t="s">
        <v>57</v>
      </c>
    </row>
    <row r="142" spans="1:14">
      <c r="A142" s="636" t="s">
        <v>13</v>
      </c>
      <c r="B142" s="645"/>
      <c r="C142" s="646"/>
      <c r="D142" s="647"/>
      <c r="E142" s="648">
        <f>SUM(E141:E141)</f>
        <v>11</v>
      </c>
      <c r="F142" s="649" t="s">
        <v>69</v>
      </c>
      <c r="G142" s="649">
        <f>SUM(G141:G141)</f>
        <v>264</v>
      </c>
      <c r="H142" s="650" t="s">
        <v>69</v>
      </c>
      <c r="I142" s="651"/>
      <c r="J142" s="651"/>
      <c r="K142" s="652"/>
      <c r="L142" s="651"/>
      <c r="M142" s="651"/>
      <c r="N142" s="653"/>
    </row>
    <row r="143" spans="1:14" ht="13.5" thickBot="1">
      <c r="A143" s="629" t="s">
        <v>32</v>
      </c>
      <c r="B143" s="641"/>
      <c r="C143" s="630"/>
      <c r="D143" s="637"/>
      <c r="E143" s="642">
        <f>E142*0.2</f>
        <v>2.2000000000000002</v>
      </c>
      <c r="F143" s="643" t="s">
        <v>69</v>
      </c>
      <c r="G143" s="643">
        <f>G142*0.2</f>
        <v>52.800000000000004</v>
      </c>
      <c r="H143" s="644" t="s">
        <v>69</v>
      </c>
      <c r="I143" s="774"/>
      <c r="J143" s="774"/>
      <c r="K143" s="773"/>
      <c r="L143" s="774"/>
      <c r="M143" s="774"/>
      <c r="N143" s="775"/>
    </row>
    <row r="144" spans="1:14" ht="13.5" thickBot="1">
      <c r="A144" s="1016" t="s">
        <v>276</v>
      </c>
      <c r="B144" s="1017"/>
      <c r="C144" s="1018"/>
      <c r="D144" s="1018"/>
      <c r="E144" s="657">
        <f>SUM(E142:E143)</f>
        <v>13.2</v>
      </c>
      <c r="F144" s="658" t="s">
        <v>69</v>
      </c>
      <c r="G144" s="658">
        <f>SUM(G142:G143)</f>
        <v>316.8</v>
      </c>
      <c r="H144" s="659" t="s">
        <v>69</v>
      </c>
      <c r="I144" s="660"/>
      <c r="J144" s="661"/>
      <c r="K144" s="660"/>
      <c r="L144" s="661"/>
      <c r="M144" s="661"/>
      <c r="N144" s="662"/>
    </row>
    <row r="145" spans="1:14" ht="13.5" thickBot="1">
      <c r="A145" s="144"/>
      <c r="B145" s="145"/>
      <c r="C145" s="145"/>
      <c r="D145" s="145"/>
      <c r="E145" s="145"/>
      <c r="F145" s="145"/>
      <c r="G145" s="145"/>
      <c r="H145" s="145"/>
      <c r="I145" s="145"/>
      <c r="J145" s="145"/>
      <c r="K145" s="145"/>
      <c r="L145" s="145"/>
      <c r="M145" s="145"/>
      <c r="N145" s="146"/>
    </row>
    <row r="146" spans="1:14" ht="16.5" thickBot="1">
      <c r="A146" s="1010" t="s">
        <v>153</v>
      </c>
      <c r="B146" s="1011"/>
      <c r="C146" s="1011"/>
      <c r="D146" s="1011"/>
      <c r="E146" s="1011"/>
      <c r="F146" s="1011"/>
      <c r="G146" s="1011"/>
      <c r="H146" s="1011"/>
      <c r="I146" s="1011"/>
      <c r="J146" s="1011"/>
      <c r="K146" s="1011"/>
      <c r="L146" s="1011"/>
      <c r="M146" s="1011"/>
      <c r="N146" s="1012"/>
    </row>
    <row r="147" spans="1:14" ht="13.5" thickBot="1">
      <c r="A147" s="776" t="s">
        <v>44</v>
      </c>
      <c r="B147" s="777"/>
      <c r="C147" s="777"/>
      <c r="D147" s="778"/>
      <c r="E147" s="1007" t="s">
        <v>63</v>
      </c>
      <c r="F147" s="1008"/>
      <c r="G147" s="1008"/>
      <c r="H147" s="1009"/>
      <c r="I147" s="1007" t="s">
        <v>70</v>
      </c>
      <c r="J147" s="1009"/>
      <c r="K147" s="1007" t="s">
        <v>45</v>
      </c>
      <c r="L147" s="1008"/>
      <c r="M147" s="1008"/>
      <c r="N147" s="1009"/>
    </row>
    <row r="148" spans="1:14" ht="13.5" thickBot="1">
      <c r="A148" s="789" t="s">
        <v>55</v>
      </c>
      <c r="B148" s="790" t="s">
        <v>46</v>
      </c>
      <c r="C148" s="791" t="s">
        <v>47</v>
      </c>
      <c r="D148" s="796" t="s">
        <v>48</v>
      </c>
      <c r="E148" s="793" t="s">
        <v>61</v>
      </c>
      <c r="F148" s="794"/>
      <c r="G148" s="792" t="s">
        <v>62</v>
      </c>
      <c r="H148" s="795"/>
      <c r="I148" s="794" t="s">
        <v>49</v>
      </c>
      <c r="J148" s="792" t="s">
        <v>50</v>
      </c>
      <c r="K148" s="826" t="s">
        <v>51</v>
      </c>
      <c r="L148" s="827" t="s">
        <v>52</v>
      </c>
      <c r="M148" s="828" t="s">
        <v>53</v>
      </c>
      <c r="N148" s="829" t="s">
        <v>54</v>
      </c>
    </row>
    <row r="149" spans="1:14" ht="45">
      <c r="A149" s="807"/>
      <c r="B149" s="808" t="s">
        <v>106</v>
      </c>
      <c r="C149" s="808" t="s">
        <v>109</v>
      </c>
      <c r="D149" s="810"/>
      <c r="E149" s="820">
        <v>30</v>
      </c>
      <c r="F149" s="808" t="s">
        <v>107</v>
      </c>
      <c r="G149" s="808">
        <f>1955-22</f>
        <v>1933</v>
      </c>
      <c r="H149" s="810" t="s">
        <v>107</v>
      </c>
      <c r="I149" s="817">
        <v>1933</v>
      </c>
      <c r="J149" s="823">
        <v>59</v>
      </c>
      <c r="K149" s="830" t="s">
        <v>355</v>
      </c>
      <c r="L149" s="809" t="s">
        <v>60</v>
      </c>
      <c r="M149" s="809" t="s">
        <v>60</v>
      </c>
      <c r="N149" s="810"/>
    </row>
    <row r="150" spans="1:14" ht="45">
      <c r="A150" s="811"/>
      <c r="B150" s="805"/>
      <c r="C150" s="805" t="s">
        <v>356</v>
      </c>
      <c r="D150" s="812"/>
      <c r="E150" s="821">
        <v>16</v>
      </c>
      <c r="F150" s="805" t="s">
        <v>358</v>
      </c>
      <c r="G150" s="805">
        <v>16</v>
      </c>
      <c r="H150" s="812" t="s">
        <v>69</v>
      </c>
      <c r="I150" s="818">
        <v>1504</v>
      </c>
      <c r="J150" s="824">
        <v>59</v>
      </c>
      <c r="K150" s="831" t="s">
        <v>355</v>
      </c>
      <c r="L150" s="806" t="s">
        <v>349</v>
      </c>
      <c r="M150" s="806" t="s">
        <v>350</v>
      </c>
      <c r="N150" s="812" t="s">
        <v>362</v>
      </c>
    </row>
    <row r="151" spans="1:14" ht="45">
      <c r="A151" s="811"/>
      <c r="B151" s="805"/>
      <c r="C151" s="805" t="s">
        <v>360</v>
      </c>
      <c r="D151" s="812"/>
      <c r="E151" s="821">
        <v>2.5</v>
      </c>
      <c r="F151" s="805" t="s">
        <v>107</v>
      </c>
      <c r="G151" s="805">
        <v>2.5</v>
      </c>
      <c r="H151" s="812" t="s">
        <v>107</v>
      </c>
      <c r="I151" s="818">
        <v>1504</v>
      </c>
      <c r="J151" s="824">
        <v>59</v>
      </c>
      <c r="K151" s="831" t="s">
        <v>357</v>
      </c>
      <c r="L151" s="806" t="s">
        <v>349</v>
      </c>
      <c r="M151" s="806" t="s">
        <v>350</v>
      </c>
      <c r="N151" s="812" t="s">
        <v>362</v>
      </c>
    </row>
    <row r="152" spans="1:14" ht="45.75" thickBot="1">
      <c r="A152" s="813"/>
      <c r="B152" s="814"/>
      <c r="C152" s="814" t="s">
        <v>361</v>
      </c>
      <c r="D152" s="816"/>
      <c r="E152" s="822">
        <v>3.5</v>
      </c>
      <c r="F152" s="814" t="s">
        <v>107</v>
      </c>
      <c r="G152" s="814">
        <v>3.5</v>
      </c>
      <c r="H152" s="816" t="s">
        <v>107</v>
      </c>
      <c r="I152" s="819">
        <v>1504</v>
      </c>
      <c r="J152" s="825">
        <v>59</v>
      </c>
      <c r="K152" s="832" t="s">
        <v>359</v>
      </c>
      <c r="L152" s="815" t="s">
        <v>349</v>
      </c>
      <c r="M152" s="815" t="s">
        <v>350</v>
      </c>
      <c r="N152" s="816" t="s">
        <v>362</v>
      </c>
    </row>
    <row r="153" spans="1:14" ht="13.5" thickBot="1">
      <c r="A153" s="797" t="s">
        <v>126</v>
      </c>
      <c r="B153" s="798"/>
      <c r="C153" s="799"/>
      <c r="D153" s="800"/>
      <c r="E153" s="801"/>
      <c r="F153" s="801"/>
      <c r="G153" s="802"/>
      <c r="H153" s="802"/>
      <c r="I153" s="803"/>
      <c r="J153" s="803"/>
      <c r="K153" s="803"/>
      <c r="L153" s="803"/>
      <c r="M153" s="803"/>
      <c r="N153" s="804"/>
    </row>
    <row r="154" spans="1:14">
      <c r="A154" s="141"/>
      <c r="B154" s="142"/>
      <c r="C154" s="142"/>
      <c r="D154" s="142"/>
      <c r="E154" s="142"/>
      <c r="F154" s="142"/>
      <c r="G154" s="142"/>
      <c r="H154" s="142"/>
      <c r="I154" s="142"/>
      <c r="J154" s="142"/>
      <c r="K154" s="142"/>
      <c r="L154" s="142"/>
      <c r="M154" s="142"/>
      <c r="N154" s="143"/>
    </row>
    <row r="155" spans="1:14">
      <c r="A155" s="144"/>
      <c r="B155" s="145"/>
      <c r="C155" s="145"/>
      <c r="D155" s="145"/>
      <c r="E155" s="145"/>
      <c r="F155" s="145"/>
      <c r="G155" s="145"/>
      <c r="H155" s="145"/>
      <c r="I155" s="145"/>
      <c r="J155" s="145"/>
      <c r="K155" s="145"/>
      <c r="L155" s="145"/>
      <c r="M155" s="145"/>
      <c r="N155" s="146"/>
    </row>
    <row r="156" spans="1:14">
      <c r="A156" s="144"/>
      <c r="B156" s="145"/>
      <c r="C156" s="145"/>
      <c r="D156" s="145"/>
      <c r="E156" s="145"/>
      <c r="F156" s="145"/>
      <c r="G156" s="145"/>
      <c r="H156" s="145"/>
      <c r="I156" s="145"/>
      <c r="J156" s="145"/>
      <c r="K156" s="145"/>
      <c r="L156" s="145"/>
      <c r="M156" s="145"/>
      <c r="N156" s="146"/>
    </row>
    <row r="157" spans="1:14">
      <c r="A157" s="144"/>
      <c r="B157" s="145"/>
      <c r="C157" s="145"/>
      <c r="D157" s="145"/>
      <c r="E157" s="145"/>
      <c r="F157" s="145"/>
      <c r="G157" s="145"/>
      <c r="H157" s="145"/>
      <c r="I157" s="145"/>
      <c r="J157" s="145"/>
      <c r="K157" s="145"/>
      <c r="L157" s="145"/>
      <c r="M157" s="145"/>
      <c r="N157" s="146"/>
    </row>
    <row r="158" spans="1:14">
      <c r="A158" s="144"/>
      <c r="B158" s="145"/>
      <c r="C158" s="145"/>
      <c r="D158" s="145"/>
      <c r="E158" s="145"/>
      <c r="F158" s="145"/>
      <c r="G158" s="145"/>
      <c r="H158" s="145"/>
      <c r="I158" s="145"/>
      <c r="J158" s="145"/>
      <c r="K158" s="145"/>
      <c r="L158" s="145"/>
      <c r="M158" s="145"/>
      <c r="N158" s="146"/>
    </row>
    <row r="159" spans="1:14">
      <c r="A159" s="144"/>
      <c r="B159" s="145"/>
      <c r="C159" s="145"/>
      <c r="D159" s="145"/>
      <c r="E159" s="145"/>
      <c r="F159" s="145"/>
      <c r="G159" s="145"/>
      <c r="H159" s="145"/>
      <c r="I159" s="145"/>
      <c r="J159" s="145"/>
      <c r="K159" s="145"/>
      <c r="L159" s="145"/>
      <c r="M159" s="145"/>
      <c r="N159" s="146"/>
    </row>
    <row r="160" spans="1:14">
      <c r="A160" s="144"/>
      <c r="B160" s="145"/>
      <c r="C160" s="145"/>
      <c r="D160" s="145"/>
      <c r="E160" s="145"/>
      <c r="F160" s="145"/>
      <c r="G160" s="145"/>
      <c r="H160" s="145"/>
      <c r="I160" s="145"/>
      <c r="J160" s="145"/>
      <c r="K160" s="145"/>
      <c r="L160" s="145"/>
      <c r="M160" s="145"/>
      <c r="N160" s="146"/>
    </row>
    <row r="161" spans="1:14">
      <c r="A161" s="144"/>
      <c r="B161" s="145"/>
      <c r="C161" s="145"/>
      <c r="D161" s="145"/>
      <c r="E161" s="145"/>
      <c r="F161" s="145"/>
      <c r="G161" s="145"/>
      <c r="H161" s="145"/>
      <c r="I161" s="145"/>
      <c r="J161" s="145"/>
      <c r="K161" s="145"/>
      <c r="L161" s="145"/>
      <c r="M161" s="145"/>
      <c r="N161" s="146"/>
    </row>
    <row r="162" spans="1:14">
      <c r="A162" s="144"/>
      <c r="B162" s="145"/>
      <c r="C162" s="145"/>
      <c r="D162" s="145"/>
      <c r="E162" s="145"/>
      <c r="F162" s="145"/>
      <c r="G162" s="145"/>
      <c r="H162" s="145"/>
      <c r="I162" s="145"/>
      <c r="J162" s="145"/>
      <c r="K162" s="145"/>
      <c r="L162" s="145"/>
      <c r="M162" s="145"/>
      <c r="N162" s="146"/>
    </row>
    <row r="163" spans="1:14">
      <c r="A163" s="144"/>
      <c r="B163" s="145"/>
      <c r="C163" s="145"/>
      <c r="D163" s="145"/>
      <c r="E163" s="145"/>
      <c r="F163" s="145"/>
      <c r="G163" s="145"/>
      <c r="H163" s="145"/>
      <c r="I163" s="145"/>
      <c r="J163" s="145"/>
      <c r="K163" s="145"/>
      <c r="L163" s="145"/>
      <c r="M163" s="145"/>
      <c r="N163" s="146"/>
    </row>
    <row r="164" spans="1:14">
      <c r="A164" s="144"/>
      <c r="B164" s="145"/>
      <c r="C164" s="145"/>
      <c r="D164" s="145"/>
      <c r="E164" s="145"/>
      <c r="F164" s="145"/>
      <c r="G164" s="145"/>
      <c r="H164" s="145"/>
      <c r="I164" s="145"/>
      <c r="J164" s="145"/>
      <c r="K164" s="145"/>
      <c r="L164" s="145"/>
      <c r="M164" s="145"/>
      <c r="N164" s="146"/>
    </row>
    <row r="165" spans="1:14">
      <c r="A165" s="144"/>
      <c r="B165" s="145"/>
      <c r="C165" s="145"/>
      <c r="D165" s="145"/>
      <c r="E165" s="145"/>
      <c r="F165" s="145"/>
      <c r="G165" s="145"/>
      <c r="H165" s="145"/>
      <c r="I165" s="145"/>
      <c r="J165" s="145"/>
      <c r="K165" s="145"/>
      <c r="L165" s="145"/>
      <c r="M165" s="145"/>
      <c r="N165" s="146"/>
    </row>
    <row r="166" spans="1:14">
      <c r="A166" s="144"/>
      <c r="B166" s="145"/>
      <c r="C166" s="145"/>
      <c r="D166" s="145"/>
      <c r="E166" s="145"/>
      <c r="F166" s="145"/>
      <c r="G166" s="145"/>
      <c r="H166" s="145"/>
      <c r="I166" s="145"/>
      <c r="J166" s="145"/>
      <c r="K166" s="145"/>
      <c r="L166" s="145"/>
      <c r="M166" s="145"/>
      <c r="N166" s="146"/>
    </row>
    <row r="167" spans="1:14">
      <c r="A167" s="144"/>
      <c r="B167" s="145"/>
      <c r="C167" s="145"/>
      <c r="D167" s="145"/>
      <c r="E167" s="145"/>
      <c r="F167" s="145"/>
      <c r="G167" s="145"/>
      <c r="H167" s="145"/>
      <c r="I167" s="145"/>
      <c r="J167" s="145"/>
      <c r="K167" s="145"/>
      <c r="L167" s="145"/>
      <c r="M167" s="145"/>
      <c r="N167" s="146"/>
    </row>
    <row r="168" spans="1:14">
      <c r="A168" s="144"/>
      <c r="B168" s="145"/>
      <c r="C168" s="145"/>
      <c r="D168" s="145"/>
      <c r="E168" s="145"/>
      <c r="F168" s="145"/>
      <c r="G168" s="145"/>
      <c r="H168" s="145"/>
      <c r="I168" s="145"/>
      <c r="J168" s="145"/>
      <c r="K168" s="145"/>
      <c r="L168" s="145"/>
      <c r="M168" s="145"/>
      <c r="N168" s="146"/>
    </row>
    <row r="169" spans="1:14">
      <c r="A169" s="144"/>
      <c r="B169" s="145"/>
      <c r="C169" s="145"/>
      <c r="D169" s="145"/>
      <c r="E169" s="145"/>
      <c r="F169" s="145"/>
      <c r="G169" s="145"/>
      <c r="H169" s="145"/>
      <c r="I169" s="145"/>
      <c r="J169" s="145"/>
      <c r="K169" s="145"/>
      <c r="L169" s="145"/>
      <c r="M169" s="145"/>
      <c r="N169" s="146"/>
    </row>
    <row r="170" spans="1:14">
      <c r="A170" s="144"/>
      <c r="B170" s="145"/>
      <c r="C170" s="145"/>
      <c r="D170" s="145"/>
      <c r="E170" s="145"/>
      <c r="F170" s="145"/>
      <c r="G170" s="145"/>
      <c r="H170" s="145"/>
      <c r="I170" s="145"/>
      <c r="J170" s="145"/>
      <c r="K170" s="145"/>
      <c r="L170" s="145"/>
      <c r="M170" s="145"/>
      <c r="N170" s="146"/>
    </row>
    <row r="171" spans="1:14">
      <c r="A171" s="144"/>
      <c r="B171" s="145"/>
      <c r="C171" s="145"/>
      <c r="D171" s="145"/>
      <c r="E171" s="145"/>
      <c r="F171" s="145"/>
      <c r="G171" s="145"/>
      <c r="H171" s="145"/>
      <c r="I171" s="145"/>
      <c r="J171" s="145"/>
      <c r="K171" s="145"/>
      <c r="L171" s="145"/>
      <c r="M171" s="145"/>
      <c r="N171" s="146"/>
    </row>
    <row r="172" spans="1:14">
      <c r="A172" s="144"/>
      <c r="B172" s="145"/>
      <c r="C172" s="145"/>
      <c r="D172" s="145"/>
      <c r="E172" s="145"/>
      <c r="F172" s="145"/>
      <c r="G172" s="145"/>
      <c r="H172" s="145"/>
      <c r="I172" s="145"/>
      <c r="J172" s="145"/>
      <c r="K172" s="145"/>
      <c r="L172" s="145"/>
      <c r="M172" s="145"/>
      <c r="N172" s="146"/>
    </row>
    <row r="173" spans="1:14">
      <c r="A173" s="144"/>
      <c r="B173" s="145"/>
      <c r="C173" s="145"/>
      <c r="D173" s="145"/>
      <c r="E173" s="145"/>
      <c r="F173" s="145"/>
      <c r="G173" s="145"/>
      <c r="H173" s="145"/>
      <c r="I173" s="145"/>
      <c r="J173" s="145"/>
      <c r="K173" s="145"/>
      <c r="L173" s="145"/>
      <c r="M173" s="145"/>
      <c r="N173" s="146"/>
    </row>
    <row r="174" spans="1:14">
      <c r="A174" s="144"/>
      <c r="B174" s="145"/>
      <c r="C174" s="145"/>
      <c r="D174" s="145"/>
      <c r="E174" s="145"/>
      <c r="F174" s="145"/>
      <c r="G174" s="145"/>
      <c r="H174" s="145"/>
      <c r="I174" s="145"/>
      <c r="J174" s="145"/>
      <c r="K174" s="145"/>
      <c r="L174" s="145"/>
      <c r="M174" s="145"/>
      <c r="N174" s="146"/>
    </row>
    <row r="175" spans="1:14">
      <c r="A175" s="144"/>
      <c r="B175" s="145"/>
      <c r="C175" s="145"/>
      <c r="D175" s="145"/>
      <c r="E175" s="145"/>
      <c r="F175" s="145"/>
      <c r="G175" s="145"/>
      <c r="H175" s="145"/>
      <c r="I175" s="145"/>
      <c r="J175" s="145"/>
      <c r="K175" s="145"/>
      <c r="L175" s="145"/>
      <c r="M175" s="145"/>
      <c r="N175" s="146"/>
    </row>
    <row r="176" spans="1:14">
      <c r="A176" s="144"/>
      <c r="B176" s="145"/>
      <c r="C176" s="145"/>
      <c r="D176" s="145"/>
      <c r="E176" s="145"/>
      <c r="F176" s="145"/>
      <c r="G176" s="145"/>
      <c r="H176" s="145"/>
      <c r="I176" s="145"/>
      <c r="J176" s="145"/>
      <c r="K176" s="145"/>
      <c r="L176" s="145"/>
      <c r="M176" s="145"/>
      <c r="N176" s="146"/>
    </row>
    <row r="177" spans="1:14">
      <c r="A177" s="144"/>
      <c r="B177" s="145"/>
      <c r="C177" s="145"/>
      <c r="D177" s="145"/>
      <c r="E177" s="145"/>
      <c r="F177" s="145"/>
      <c r="G177" s="145"/>
      <c r="H177" s="145"/>
      <c r="I177" s="145"/>
      <c r="J177" s="145"/>
      <c r="K177" s="145"/>
      <c r="L177" s="145"/>
      <c r="M177" s="145"/>
      <c r="N177" s="146"/>
    </row>
    <row r="178" spans="1:14">
      <c r="A178" s="144"/>
      <c r="B178" s="145"/>
      <c r="C178" s="145"/>
      <c r="D178" s="145"/>
      <c r="E178" s="145"/>
      <c r="F178" s="145"/>
      <c r="G178" s="145"/>
      <c r="H178" s="145"/>
      <c r="I178" s="145"/>
      <c r="J178" s="145"/>
      <c r="K178" s="145"/>
      <c r="L178" s="145"/>
      <c r="M178" s="145"/>
      <c r="N178" s="146"/>
    </row>
    <row r="179" spans="1:14">
      <c r="A179" s="144"/>
      <c r="B179" s="145"/>
      <c r="C179" s="145"/>
      <c r="D179" s="145"/>
      <c r="E179" s="145"/>
      <c r="F179" s="145"/>
      <c r="G179" s="145"/>
      <c r="H179" s="145"/>
      <c r="I179" s="145"/>
      <c r="J179" s="145"/>
      <c r="K179" s="145"/>
      <c r="L179" s="145"/>
      <c r="M179" s="145"/>
      <c r="N179" s="146"/>
    </row>
    <row r="180" spans="1:14">
      <c r="A180" s="189"/>
      <c r="B180" s="99"/>
      <c r="C180" s="99"/>
      <c r="D180" s="99"/>
      <c r="E180" s="99"/>
      <c r="F180" s="99"/>
      <c r="G180" s="99"/>
      <c r="H180" s="99"/>
      <c r="I180" s="99"/>
      <c r="J180" s="99"/>
      <c r="K180" s="99"/>
      <c r="L180" s="99"/>
      <c r="M180" s="99"/>
      <c r="N180" s="190"/>
    </row>
    <row r="181" spans="1:14">
      <c r="A181" s="189"/>
      <c r="B181" s="99"/>
      <c r="C181" s="99"/>
      <c r="D181" s="99"/>
      <c r="E181" s="99"/>
      <c r="F181" s="99"/>
      <c r="G181" s="99"/>
      <c r="H181" s="99"/>
      <c r="I181" s="99"/>
      <c r="J181" s="99"/>
      <c r="K181" s="99"/>
      <c r="L181" s="99"/>
      <c r="M181" s="99"/>
      <c r="N181" s="190"/>
    </row>
    <row r="182" spans="1:14">
      <c r="A182" s="189"/>
      <c r="B182" s="99"/>
      <c r="C182" s="99"/>
      <c r="D182" s="99"/>
      <c r="E182" s="99"/>
      <c r="F182" s="99"/>
      <c r="G182" s="99"/>
      <c r="H182" s="99"/>
      <c r="I182" s="99"/>
      <c r="J182" s="99"/>
      <c r="K182" s="99"/>
      <c r="L182" s="99"/>
      <c r="M182" s="99"/>
      <c r="N182" s="190"/>
    </row>
    <row r="183" spans="1:14">
      <c r="A183" s="189"/>
      <c r="B183" s="99"/>
      <c r="C183" s="99"/>
      <c r="D183" s="99"/>
      <c r="E183" s="99"/>
      <c r="F183" s="99"/>
      <c r="G183" s="99"/>
      <c r="H183" s="99"/>
      <c r="I183" s="99"/>
      <c r="J183" s="99"/>
      <c r="K183" s="99"/>
      <c r="L183" s="99"/>
      <c r="M183" s="99"/>
      <c r="N183" s="190"/>
    </row>
    <row r="184" spans="1:14">
      <c r="A184" s="189"/>
      <c r="B184" s="99"/>
      <c r="C184" s="99"/>
      <c r="D184" s="99"/>
      <c r="E184" s="99"/>
      <c r="F184" s="99"/>
      <c r="G184" s="99"/>
      <c r="H184" s="99"/>
      <c r="I184" s="99"/>
      <c r="J184" s="99"/>
      <c r="K184" s="99"/>
      <c r="L184" s="99"/>
      <c r="M184" s="99"/>
      <c r="N184" s="190"/>
    </row>
    <row r="185" spans="1:14">
      <c r="A185" s="189"/>
      <c r="B185" s="99"/>
      <c r="C185" s="99"/>
      <c r="D185" s="99"/>
      <c r="E185" s="99"/>
      <c r="F185" s="99"/>
      <c r="G185" s="99"/>
      <c r="H185" s="99"/>
      <c r="I185" s="99"/>
      <c r="J185" s="99"/>
      <c r="K185" s="99"/>
      <c r="L185" s="99"/>
      <c r="M185" s="99"/>
      <c r="N185" s="190"/>
    </row>
    <row r="186" spans="1:14">
      <c r="A186" s="189"/>
      <c r="B186" s="99"/>
      <c r="C186" s="99"/>
      <c r="D186" s="99"/>
      <c r="E186" s="99"/>
      <c r="F186" s="99"/>
      <c r="G186" s="99"/>
      <c r="H186" s="99"/>
      <c r="I186" s="99"/>
      <c r="J186" s="99"/>
      <c r="K186" s="99"/>
      <c r="L186" s="99"/>
      <c r="M186" s="99"/>
      <c r="N186" s="190"/>
    </row>
    <row r="187" spans="1:14">
      <c r="A187" s="189"/>
      <c r="B187" s="99"/>
      <c r="C187" s="99"/>
      <c r="D187" s="99"/>
      <c r="E187" s="99"/>
      <c r="F187" s="99"/>
      <c r="G187" s="99"/>
      <c r="H187" s="99"/>
      <c r="I187" s="99"/>
      <c r="J187" s="99"/>
      <c r="K187" s="99"/>
      <c r="L187" s="99"/>
      <c r="M187" s="99"/>
      <c r="N187" s="190"/>
    </row>
    <row r="188" spans="1:14">
      <c r="A188" s="189"/>
      <c r="B188" s="99"/>
      <c r="C188" s="99"/>
      <c r="D188" s="99"/>
      <c r="E188" s="99"/>
      <c r="F188" s="99"/>
      <c r="G188" s="99"/>
      <c r="H188" s="99"/>
      <c r="I188" s="99"/>
      <c r="J188" s="99"/>
      <c r="K188" s="99"/>
      <c r="L188" s="99"/>
      <c r="M188" s="99"/>
      <c r="N188" s="190"/>
    </row>
    <row r="189" spans="1:14">
      <c r="A189" s="189"/>
      <c r="B189" s="99"/>
      <c r="C189" s="99"/>
      <c r="D189" s="99"/>
      <c r="E189" s="99"/>
      <c r="F189" s="99"/>
      <c r="G189" s="99"/>
      <c r="H189" s="99"/>
      <c r="I189" s="99"/>
      <c r="J189" s="99"/>
      <c r="K189" s="99"/>
      <c r="L189" s="99"/>
      <c r="M189" s="99"/>
      <c r="N189" s="190"/>
    </row>
    <row r="190" spans="1:14">
      <c r="A190" s="189"/>
      <c r="B190" s="99"/>
      <c r="C190" s="99"/>
      <c r="D190" s="99"/>
      <c r="E190" s="99"/>
      <c r="F190" s="99"/>
      <c r="G190" s="99"/>
      <c r="H190" s="99"/>
      <c r="I190" s="99"/>
      <c r="J190" s="99"/>
      <c r="K190" s="99"/>
      <c r="L190" s="99"/>
      <c r="M190" s="99"/>
      <c r="N190" s="190"/>
    </row>
    <row r="191" spans="1:14">
      <c r="A191" s="189"/>
      <c r="B191" s="99"/>
      <c r="C191" s="99"/>
      <c r="D191" s="99"/>
      <c r="E191" s="99"/>
      <c r="F191" s="99"/>
      <c r="G191" s="99"/>
      <c r="H191" s="99"/>
      <c r="I191" s="99"/>
      <c r="J191" s="99"/>
      <c r="K191" s="99"/>
      <c r="L191" s="99"/>
      <c r="M191" s="99"/>
      <c r="N191" s="190"/>
    </row>
    <row r="192" spans="1:14">
      <c r="A192" s="189"/>
      <c r="B192" s="99"/>
      <c r="C192" s="99"/>
      <c r="D192" s="99"/>
      <c r="E192" s="99"/>
      <c r="F192" s="99"/>
      <c r="G192" s="99"/>
      <c r="H192" s="99"/>
      <c r="I192" s="99"/>
      <c r="J192" s="99"/>
      <c r="K192" s="99"/>
      <c r="L192" s="99"/>
      <c r="M192" s="99"/>
      <c r="N192" s="190"/>
    </row>
    <row r="193" spans="1:17">
      <c r="A193" s="189"/>
      <c r="B193" s="99"/>
      <c r="C193" s="99"/>
      <c r="D193" s="99"/>
      <c r="E193" s="99"/>
      <c r="F193" s="99"/>
      <c r="G193" s="99"/>
      <c r="H193" s="99"/>
      <c r="I193" s="99"/>
      <c r="J193" s="99"/>
      <c r="K193" s="99"/>
      <c r="L193" s="99"/>
      <c r="M193" s="99"/>
      <c r="N193" s="190"/>
    </row>
    <row r="194" spans="1:17">
      <c r="A194" s="189"/>
      <c r="B194" s="99"/>
      <c r="C194" s="99"/>
      <c r="D194" s="99"/>
      <c r="E194" s="99"/>
      <c r="F194" s="99"/>
      <c r="G194" s="99"/>
      <c r="H194" s="99"/>
      <c r="I194" s="99"/>
      <c r="J194" s="99"/>
      <c r="K194" s="99"/>
      <c r="L194" s="99"/>
      <c r="M194" s="99"/>
      <c r="N194" s="190"/>
    </row>
    <row r="195" spans="1:17">
      <c r="A195" s="189"/>
      <c r="B195" s="99"/>
      <c r="C195" s="99"/>
      <c r="D195" s="99"/>
      <c r="E195" s="99"/>
      <c r="F195" s="99"/>
      <c r="G195" s="99"/>
      <c r="H195" s="99"/>
      <c r="I195" s="99"/>
      <c r="J195" s="99"/>
      <c r="K195" s="99"/>
      <c r="L195" s="99"/>
      <c r="M195" s="99"/>
      <c r="N195" s="190"/>
    </row>
    <row r="196" spans="1:17">
      <c r="A196" s="189"/>
      <c r="B196" s="99"/>
      <c r="C196" s="99"/>
      <c r="D196" s="99"/>
      <c r="E196" s="99"/>
      <c r="F196" s="99"/>
      <c r="G196" s="99"/>
      <c r="H196" s="99"/>
      <c r="I196" s="99"/>
      <c r="J196" s="99"/>
      <c r="K196" s="99"/>
      <c r="L196" s="99"/>
      <c r="M196" s="99"/>
      <c r="N196" s="190"/>
    </row>
    <row r="197" spans="1:17" ht="13.5" thickBot="1">
      <c r="A197" s="191"/>
      <c r="B197" s="192"/>
      <c r="C197" s="192"/>
      <c r="D197" s="192"/>
      <c r="E197" s="192"/>
      <c r="F197" s="192"/>
      <c r="G197" s="192"/>
      <c r="H197" s="192"/>
      <c r="I197" s="192"/>
      <c r="J197" s="192"/>
      <c r="K197" s="192"/>
      <c r="L197" s="192"/>
      <c r="M197" s="192"/>
      <c r="N197" s="193"/>
    </row>
    <row r="198" spans="1:17">
      <c r="A198" s="145"/>
      <c r="B198" s="145"/>
      <c r="C198" s="145"/>
      <c r="D198" s="145"/>
      <c r="E198" s="145"/>
      <c r="F198" s="145"/>
      <c r="G198" s="145"/>
      <c r="H198" s="145"/>
      <c r="I198" s="145"/>
      <c r="J198" s="145"/>
      <c r="K198" s="145"/>
      <c r="L198" s="145"/>
      <c r="M198" s="145"/>
      <c r="O198" s="99"/>
      <c r="P198" s="99"/>
      <c r="Q198" s="99"/>
    </row>
    <row r="199" spans="1:17">
      <c r="A199" s="145"/>
      <c r="B199" s="145"/>
      <c r="C199" s="145"/>
      <c r="D199" s="145"/>
      <c r="E199" s="145"/>
      <c r="F199" s="145"/>
      <c r="G199" s="145"/>
      <c r="H199" s="145"/>
      <c r="I199" s="145"/>
      <c r="J199" s="145"/>
      <c r="K199" s="145"/>
      <c r="L199" s="145"/>
      <c r="M199" s="145"/>
      <c r="O199" s="99"/>
      <c r="P199" s="99"/>
      <c r="Q199" s="99"/>
    </row>
    <row r="200" spans="1:17">
      <c r="A200" s="145"/>
      <c r="B200" s="145"/>
      <c r="C200" s="145"/>
      <c r="D200" s="145"/>
      <c r="E200" s="145"/>
      <c r="F200" s="145"/>
      <c r="G200" s="145"/>
      <c r="H200" s="145"/>
      <c r="I200" s="145"/>
      <c r="J200" s="145"/>
      <c r="K200" s="145"/>
      <c r="L200" s="145"/>
      <c r="M200" s="145"/>
      <c r="O200" s="99"/>
      <c r="P200" s="99"/>
      <c r="Q200" s="99"/>
    </row>
    <row r="201" spans="1:17">
      <c r="A201" s="99"/>
      <c r="B201" s="99"/>
      <c r="C201" s="99"/>
      <c r="D201" s="99"/>
      <c r="E201" s="99"/>
      <c r="F201" s="99"/>
      <c r="G201" s="99"/>
      <c r="H201" s="99"/>
      <c r="I201" s="99"/>
      <c r="J201" s="99"/>
      <c r="K201" s="99"/>
      <c r="L201" s="99"/>
      <c r="M201" s="99"/>
      <c r="O201" s="99"/>
      <c r="P201" s="99"/>
      <c r="Q201" s="99"/>
    </row>
    <row r="202" spans="1:17">
      <c r="A202" s="99"/>
      <c r="B202" s="99"/>
      <c r="C202" s="99"/>
      <c r="D202" s="99"/>
      <c r="E202" s="99"/>
      <c r="F202" s="99"/>
      <c r="G202" s="99"/>
      <c r="H202" s="99"/>
      <c r="I202" s="99"/>
      <c r="J202" s="99"/>
      <c r="K202" s="99"/>
      <c r="L202" s="99"/>
      <c r="M202" s="99"/>
      <c r="O202" s="99"/>
      <c r="P202" s="99"/>
      <c r="Q202" s="99"/>
    </row>
    <row r="203" spans="1:17">
      <c r="A203" s="99"/>
      <c r="B203" s="99"/>
      <c r="C203" s="99"/>
      <c r="D203" s="99"/>
      <c r="E203" s="99"/>
      <c r="F203" s="99"/>
      <c r="G203" s="99"/>
      <c r="H203" s="99"/>
      <c r="I203" s="99"/>
      <c r="J203" s="99"/>
      <c r="K203" s="99"/>
      <c r="L203" s="99"/>
      <c r="M203" s="99"/>
    </row>
    <row r="204" spans="1:17">
      <c r="A204" s="99"/>
      <c r="B204" s="99"/>
      <c r="C204" s="99"/>
      <c r="D204" s="99"/>
      <c r="E204" s="99"/>
      <c r="F204" s="99"/>
      <c r="G204" s="99"/>
      <c r="H204" s="99"/>
      <c r="I204" s="99"/>
      <c r="J204" s="99"/>
      <c r="K204" s="99"/>
      <c r="L204" s="99"/>
      <c r="M204" s="99"/>
    </row>
    <row r="205" spans="1:17">
      <c r="A205" s="99"/>
      <c r="B205" s="99"/>
      <c r="C205" s="99"/>
      <c r="D205" s="99"/>
      <c r="E205" s="99"/>
      <c r="F205" s="99"/>
      <c r="G205" s="99"/>
      <c r="H205" s="99"/>
      <c r="I205" s="99"/>
      <c r="J205" s="99"/>
      <c r="K205" s="99"/>
      <c r="L205" s="99"/>
      <c r="M205" s="99"/>
      <c r="N205" s="99"/>
    </row>
    <row r="206" spans="1:17">
      <c r="A206" s="99"/>
      <c r="B206" s="99"/>
      <c r="C206" s="99"/>
      <c r="D206" s="99"/>
      <c r="E206" s="99"/>
      <c r="F206" s="99"/>
      <c r="G206" s="99"/>
      <c r="H206" s="99"/>
      <c r="I206" s="99"/>
      <c r="J206" s="99"/>
      <c r="K206" s="99"/>
      <c r="L206" s="99"/>
      <c r="M206" s="99"/>
      <c r="N206" s="99"/>
    </row>
    <row r="207" spans="1:17">
      <c r="A207" s="99"/>
      <c r="B207" s="99"/>
      <c r="C207" s="99"/>
      <c r="D207" s="99"/>
      <c r="E207" s="99"/>
      <c r="F207" s="99"/>
      <c r="G207" s="99"/>
      <c r="H207" s="99"/>
      <c r="I207" s="99"/>
      <c r="J207" s="99"/>
      <c r="K207" s="99"/>
      <c r="L207" s="99"/>
      <c r="M207" s="99"/>
      <c r="N207" s="99"/>
    </row>
    <row r="208" spans="1:17">
      <c r="A208" s="99"/>
      <c r="B208" s="99"/>
      <c r="C208" s="99"/>
      <c r="D208" s="99"/>
      <c r="E208" s="99"/>
      <c r="F208" s="99"/>
      <c r="G208" s="99"/>
      <c r="H208" s="99"/>
      <c r="I208" s="99"/>
      <c r="J208" s="99"/>
      <c r="K208" s="99"/>
      <c r="L208" s="99"/>
      <c r="M208" s="99"/>
      <c r="N208" s="99"/>
    </row>
    <row r="209" spans="1:14">
      <c r="A209" s="99"/>
      <c r="B209" s="99"/>
      <c r="C209" s="99"/>
      <c r="D209" s="99"/>
      <c r="E209" s="99"/>
      <c r="F209" s="99"/>
      <c r="G209" s="99"/>
      <c r="H209" s="99"/>
      <c r="I209" s="99"/>
      <c r="J209" s="99"/>
      <c r="K209" s="99"/>
      <c r="L209" s="99"/>
      <c r="M209" s="99"/>
      <c r="N209" s="99"/>
    </row>
    <row r="210" spans="1:14">
      <c r="A210" s="99"/>
      <c r="B210" s="99"/>
      <c r="C210" s="99"/>
      <c r="D210" s="99"/>
      <c r="E210" s="99"/>
      <c r="F210" s="99"/>
      <c r="G210" s="99"/>
      <c r="H210" s="99"/>
      <c r="I210" s="99"/>
      <c r="J210" s="99"/>
      <c r="K210" s="99"/>
      <c r="L210" s="99"/>
      <c r="M210" s="99"/>
      <c r="N210" s="99"/>
    </row>
    <row r="211" spans="1:14">
      <c r="A211" s="99"/>
      <c r="B211" s="99"/>
      <c r="C211" s="99"/>
      <c r="D211" s="99"/>
      <c r="E211" s="99"/>
      <c r="F211" s="99"/>
      <c r="G211" s="99"/>
      <c r="H211" s="99"/>
      <c r="I211" s="99"/>
      <c r="J211" s="99"/>
      <c r="K211" s="99"/>
      <c r="L211" s="99"/>
      <c r="M211" s="99"/>
      <c r="N211" s="99"/>
    </row>
  </sheetData>
  <mergeCells count="50">
    <mergeCell ref="K110:N110"/>
    <mergeCell ref="A81:B81"/>
    <mergeCell ref="C81:D82"/>
    <mergeCell ref="A146:N146"/>
    <mergeCell ref="A83:B83"/>
    <mergeCell ref="C83:D83"/>
    <mergeCell ref="I83:N83"/>
    <mergeCell ref="A85:B85"/>
    <mergeCell ref="C104:D105"/>
    <mergeCell ref="I104:N105"/>
    <mergeCell ref="A106:B106"/>
    <mergeCell ref="C106:D106"/>
    <mergeCell ref="I106:N106"/>
    <mergeCell ref="E123:H123"/>
    <mergeCell ref="I123:J123"/>
    <mergeCell ref="E110:H110"/>
    <mergeCell ref="I110:J110"/>
    <mergeCell ref="I81:N82"/>
    <mergeCell ref="E48:H48"/>
    <mergeCell ref="I48:J48"/>
    <mergeCell ref="K48:N48"/>
    <mergeCell ref="G60:H60"/>
    <mergeCell ref="G64:H64"/>
    <mergeCell ref="G71:H71"/>
    <mergeCell ref="G77:H77"/>
    <mergeCell ref="A34:N34"/>
    <mergeCell ref="A1:D1"/>
    <mergeCell ref="E1:H1"/>
    <mergeCell ref="I1:J1"/>
    <mergeCell ref="K1:N1"/>
    <mergeCell ref="E2:F2"/>
    <mergeCell ref="G2:H2"/>
    <mergeCell ref="A17:N17"/>
    <mergeCell ref="A20:N20"/>
    <mergeCell ref="E3:F3"/>
    <mergeCell ref="G3:H3"/>
    <mergeCell ref="A13:B13"/>
    <mergeCell ref="C13:D14"/>
    <mergeCell ref="I13:N14"/>
    <mergeCell ref="K123:N123"/>
    <mergeCell ref="A135:B135"/>
    <mergeCell ref="C135:D135"/>
    <mergeCell ref="E138:H138"/>
    <mergeCell ref="I138:J138"/>
    <mergeCell ref="K138:N138"/>
    <mergeCell ref="A144:B144"/>
    <mergeCell ref="C144:D144"/>
    <mergeCell ref="K147:N147"/>
    <mergeCell ref="I147:J147"/>
    <mergeCell ref="E147:H147"/>
  </mergeCells>
  <pageMargins left="0.75" right="0.75" top="1" bottom="1" header="0" footer="0"/>
  <pageSetup paperSize="8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6</vt:i4>
      </vt:variant>
      <vt:variant>
        <vt:lpstr>Rangos con nombre</vt:lpstr>
      </vt:variant>
      <vt:variant>
        <vt:i4>1</vt:i4>
      </vt:variant>
    </vt:vector>
  </HeadingPairs>
  <TitlesOfParts>
    <vt:vector size="7" baseType="lpstr">
      <vt:lpstr>Hoja1</vt:lpstr>
      <vt:lpstr>Hoja2</vt:lpstr>
      <vt:lpstr>Hoja3</vt:lpstr>
      <vt:lpstr>Hoja4</vt:lpstr>
      <vt:lpstr>programa tx</vt:lpstr>
      <vt:lpstr>PROGRAMA TESIS</vt:lpstr>
      <vt:lpstr>Hoja1!Área_de_impresión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Katia Flores</dc:creator>
  <cp:lastModifiedBy>Usuario</cp:lastModifiedBy>
  <cp:lastPrinted>2012-07-04T05:41:27Z</cp:lastPrinted>
  <dcterms:created xsi:type="dcterms:W3CDTF">2004-03-20T14:40:43Z</dcterms:created>
  <dcterms:modified xsi:type="dcterms:W3CDTF">2015-03-24T06:48:30Z</dcterms:modified>
</cp:coreProperties>
</file>